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Dubodel\4_Company\"/>
    </mc:Choice>
  </mc:AlternateContent>
  <bookViews>
    <workbookView xWindow="0" yWindow="1650" windowWidth="19425" windowHeight="11025"/>
  </bookViews>
  <sheets>
    <sheet name="1" sheetId="2" r:id="rId1"/>
  </sheets>
  <definedNames>
    <definedName name="_xlnm._FilterDatabase" localSheetId="0" hidden="1">'1'!$A$1:$AA$87</definedName>
    <definedName name="_xlnm.Print_Titles" localSheetId="0">'1'!$1:$1</definedName>
    <definedName name="_xlnm.Print_Area" localSheetId="0">'1'!$A$1:$M$87</definedName>
  </definedNames>
  <calcPr calcId="162913" fullPrecision="0"/>
</workbook>
</file>

<file path=xl/calcChain.xml><?xml version="1.0" encoding="utf-8"?>
<calcChain xmlns="http://schemas.openxmlformats.org/spreadsheetml/2006/main">
  <c r="J86" i="2" l="1"/>
  <c r="L79" i="2"/>
  <c r="L71" i="2"/>
  <c r="K79" i="2"/>
  <c r="K71" i="2"/>
  <c r="H79" i="2"/>
  <c r="H71" i="2"/>
  <c r="M79" i="2" l="1"/>
  <c r="M71" i="2"/>
  <c r="L4" i="2"/>
  <c r="K4" i="2"/>
  <c r="K3" i="2"/>
  <c r="K2" i="2"/>
  <c r="H4" i="2"/>
  <c r="M4" i="2" s="1"/>
  <c r="H3" i="2"/>
  <c r="H2" i="2"/>
  <c r="M2" i="2" l="1"/>
  <c r="I2" i="2"/>
  <c r="L2" i="2" s="1"/>
  <c r="L72" i="2"/>
  <c r="L73" i="2"/>
  <c r="L74" i="2"/>
  <c r="L75" i="2"/>
  <c r="L76" i="2"/>
  <c r="L77" i="2"/>
  <c r="L78" i="2"/>
  <c r="L80" i="2"/>
  <c r="L81" i="2"/>
  <c r="L82" i="2"/>
  <c r="L83" i="2"/>
  <c r="L84" i="2"/>
  <c r="L70" i="2"/>
  <c r="K12" i="2"/>
  <c r="K11" i="2"/>
  <c r="K10" i="2"/>
  <c r="K9" i="2"/>
  <c r="H10" i="2"/>
  <c r="H11" i="2"/>
  <c r="H12" i="2"/>
  <c r="H9" i="2"/>
  <c r="K76" i="2"/>
  <c r="K77" i="2"/>
  <c r="J85" i="2"/>
  <c r="K21" i="2"/>
  <c r="K22" i="2"/>
  <c r="K42" i="2"/>
  <c r="K43" i="2"/>
  <c r="K44" i="2"/>
  <c r="K45" i="2"/>
  <c r="K46" i="2"/>
  <c r="K47" i="2"/>
  <c r="H76" i="2"/>
  <c r="H21" i="2"/>
  <c r="H22" i="2"/>
  <c r="H23" i="2"/>
  <c r="H44" i="2"/>
  <c r="I44" i="2" s="1"/>
  <c r="L44" i="2" s="1"/>
  <c r="H45" i="2"/>
  <c r="I45" i="2" s="1"/>
  <c r="L45" i="2" s="1"/>
  <c r="H46" i="2"/>
  <c r="H47" i="2"/>
  <c r="I47" i="2" s="1"/>
  <c r="L47" i="2" s="1"/>
  <c r="K53" i="2"/>
  <c r="K54" i="2"/>
  <c r="H53" i="2"/>
  <c r="K8" i="2"/>
  <c r="H8" i="2"/>
  <c r="K7" i="2"/>
  <c r="H7" i="2"/>
  <c r="K6" i="2"/>
  <c r="H6" i="2"/>
  <c r="K5" i="2"/>
  <c r="H5" i="2"/>
  <c r="K48" i="2"/>
  <c r="K49" i="2"/>
  <c r="H48" i="2"/>
  <c r="I48" i="2" s="1"/>
  <c r="L48" i="2" s="1"/>
  <c r="H49" i="2"/>
  <c r="I49" i="2" s="1"/>
  <c r="L49" i="2" s="1"/>
  <c r="K72" i="2"/>
  <c r="K73" i="2"/>
  <c r="H72" i="2"/>
  <c r="H73" i="2"/>
  <c r="K18" i="2"/>
  <c r="H18" i="2"/>
  <c r="K17" i="2"/>
  <c r="H17" i="2"/>
  <c r="K35" i="2"/>
  <c r="H35" i="2"/>
  <c r="K34" i="2"/>
  <c r="H34" i="2"/>
  <c r="K33" i="2"/>
  <c r="H33" i="2"/>
  <c r="I33" i="2" s="1"/>
  <c r="L33" i="2" s="1"/>
  <c r="K69" i="2"/>
  <c r="K68" i="2"/>
  <c r="K67" i="2"/>
  <c r="K66" i="2"/>
  <c r="K65" i="2"/>
  <c r="K64" i="2"/>
  <c r="H69" i="2"/>
  <c r="H68" i="2"/>
  <c r="H67" i="2"/>
  <c r="I67" i="2" s="1"/>
  <c r="L67" i="2" s="1"/>
  <c r="H66" i="2"/>
  <c r="H65" i="2"/>
  <c r="H64" i="2"/>
  <c r="I64" i="2" s="1"/>
  <c r="L64" i="2" s="1"/>
  <c r="K51" i="2"/>
  <c r="H51" i="2"/>
  <c r="K32" i="2"/>
  <c r="K30" i="2"/>
  <c r="K28" i="2"/>
  <c r="K26" i="2"/>
  <c r="K24" i="2"/>
  <c r="K20" i="2"/>
  <c r="K16" i="2"/>
  <c r="K15" i="2"/>
  <c r="H16" i="2"/>
  <c r="H19" i="2"/>
  <c r="H20" i="2"/>
  <c r="H24" i="2"/>
  <c r="H25" i="2"/>
  <c r="H26" i="2"/>
  <c r="H27" i="2"/>
  <c r="H28" i="2"/>
  <c r="H29" i="2"/>
  <c r="H30" i="2"/>
  <c r="H31" i="2"/>
  <c r="H32" i="2"/>
  <c r="H36" i="2"/>
  <c r="I36" i="2" s="1"/>
  <c r="L36" i="2" s="1"/>
  <c r="K61" i="2"/>
  <c r="K59" i="2"/>
  <c r="H61" i="2"/>
  <c r="H59" i="2"/>
  <c r="H60" i="2"/>
  <c r="I60" i="2" s="1"/>
  <c r="L60" i="2" s="1"/>
  <c r="K60" i="2"/>
  <c r="K63" i="2"/>
  <c r="H63" i="2"/>
  <c r="I63" i="2" s="1"/>
  <c r="L63" i="2" s="1"/>
  <c r="H14" i="2"/>
  <c r="K81" i="2"/>
  <c r="K82" i="2"/>
  <c r="K83" i="2"/>
  <c r="K84" i="2"/>
  <c r="H81" i="2"/>
  <c r="K80" i="2"/>
  <c r="H80" i="2"/>
  <c r="K62" i="2"/>
  <c r="H62" i="2"/>
  <c r="I62" i="2" s="1"/>
  <c r="L62" i="2" s="1"/>
  <c r="K27" i="2"/>
  <c r="H84" i="2"/>
  <c r="H83" i="2"/>
  <c r="H82" i="2"/>
  <c r="K78" i="2"/>
  <c r="H78" i="2"/>
  <c r="H77" i="2"/>
  <c r="K75" i="2"/>
  <c r="H75" i="2"/>
  <c r="K74" i="2"/>
  <c r="H74" i="2"/>
  <c r="K70" i="2"/>
  <c r="H70" i="2"/>
  <c r="K58" i="2"/>
  <c r="H58" i="2"/>
  <c r="I58" i="2" s="1"/>
  <c r="L58" i="2" s="1"/>
  <c r="K57" i="2"/>
  <c r="H57" i="2"/>
  <c r="I57" i="2" s="1"/>
  <c r="L57" i="2" s="1"/>
  <c r="K56" i="2"/>
  <c r="H56" i="2"/>
  <c r="I56" i="2" s="1"/>
  <c r="L56" i="2" s="1"/>
  <c r="K55" i="2"/>
  <c r="H55" i="2"/>
  <c r="I55" i="2" s="1"/>
  <c r="L55" i="2" s="1"/>
  <c r="H54" i="2"/>
  <c r="I54" i="2" s="1"/>
  <c r="L54" i="2" s="1"/>
  <c r="K52" i="2"/>
  <c r="H52" i="2"/>
  <c r="I52" i="2" s="1"/>
  <c r="L52" i="2" s="1"/>
  <c r="K50" i="2"/>
  <c r="H50" i="2"/>
  <c r="H43" i="2"/>
  <c r="I43" i="2" s="1"/>
  <c r="L43" i="2" s="1"/>
  <c r="H42" i="2"/>
  <c r="I42" i="2" s="1"/>
  <c r="L42" i="2" s="1"/>
  <c r="K41" i="2"/>
  <c r="H41" i="2"/>
  <c r="I41" i="2" s="1"/>
  <c r="L41" i="2" s="1"/>
  <c r="K40" i="2"/>
  <c r="H40" i="2"/>
  <c r="I40" i="2" s="1"/>
  <c r="L40" i="2" s="1"/>
  <c r="K39" i="2"/>
  <c r="H39" i="2"/>
  <c r="I39" i="2" s="1"/>
  <c r="L39" i="2" s="1"/>
  <c r="K38" i="2"/>
  <c r="H38" i="2"/>
  <c r="I38" i="2" s="1"/>
  <c r="L38" i="2" s="1"/>
  <c r="K37" i="2"/>
  <c r="H37" i="2"/>
  <c r="I37" i="2" s="1"/>
  <c r="L37" i="2" s="1"/>
  <c r="K36" i="2"/>
  <c r="K31" i="2"/>
  <c r="K29" i="2"/>
  <c r="K25" i="2"/>
  <c r="K23" i="2"/>
  <c r="K19" i="2"/>
  <c r="H15" i="2"/>
  <c r="K14" i="2"/>
  <c r="K13" i="2"/>
  <c r="H13" i="2"/>
  <c r="K86" i="2" l="1"/>
  <c r="I9" i="2"/>
  <c r="L9" i="2" s="1"/>
  <c r="I11" i="2"/>
  <c r="L11" i="2" s="1"/>
  <c r="K85" i="2"/>
  <c r="M7" i="2"/>
  <c r="M9" i="2"/>
  <c r="M11" i="2"/>
  <c r="L86" i="2"/>
  <c r="M64" i="2"/>
  <c r="M21" i="2"/>
  <c r="M83" i="2"/>
  <c r="M46" i="2"/>
  <c r="M82" i="2"/>
  <c r="I21" i="2"/>
  <c r="L21" i="2" s="1"/>
  <c r="M76" i="2"/>
  <c r="I15" i="2"/>
  <c r="L15" i="2" s="1"/>
  <c r="M45" i="2"/>
  <c r="M44" i="2"/>
  <c r="M47" i="2"/>
  <c r="I46" i="2"/>
  <c r="L46" i="2" s="1"/>
  <c r="M48" i="2"/>
  <c r="M72" i="2"/>
  <c r="I50" i="2"/>
  <c r="L50" i="2" s="1"/>
  <c r="M49" i="2"/>
  <c r="M73" i="2"/>
  <c r="I5" i="2"/>
  <c r="L5" i="2" s="1"/>
  <c r="I7" i="2"/>
  <c r="L7" i="2" s="1"/>
  <c r="J87" i="2"/>
  <c r="I17" i="2"/>
  <c r="L17" i="2" s="1"/>
  <c r="M5" i="2"/>
  <c r="M17" i="2"/>
  <c r="I29" i="2"/>
  <c r="L29" i="2" s="1"/>
  <c r="I27" i="2"/>
  <c r="L27" i="2" s="1"/>
  <c r="I25" i="2"/>
  <c r="L25" i="2" s="1"/>
  <c r="I23" i="2"/>
  <c r="L23" i="2" s="1"/>
  <c r="I19" i="2"/>
  <c r="L19" i="2" s="1"/>
  <c r="M33" i="2"/>
  <c r="M67" i="2"/>
  <c r="I13" i="2"/>
  <c r="L13" i="2" s="1"/>
  <c r="I31" i="2"/>
  <c r="L31" i="2" s="1"/>
  <c r="M58" i="2"/>
  <c r="M84" i="2"/>
  <c r="M81" i="2"/>
  <c r="M60" i="2"/>
  <c r="M63" i="2"/>
  <c r="M80" i="2"/>
  <c r="M62" i="2"/>
  <c r="M27" i="2"/>
  <c r="M70" i="2"/>
  <c r="M74" i="2"/>
  <c r="M77" i="2"/>
  <c r="M75" i="2"/>
  <c r="M78" i="2"/>
  <c r="M15" i="2"/>
  <c r="M19" i="2"/>
  <c r="M23" i="2"/>
  <c r="M25" i="2"/>
  <c r="M29" i="2"/>
  <c r="M31" i="2"/>
  <c r="M36" i="2"/>
  <c r="M37" i="2"/>
  <c r="M38" i="2"/>
  <c r="M39" i="2"/>
  <c r="M40" i="2"/>
  <c r="M41" i="2"/>
  <c r="M42" i="2"/>
  <c r="M43" i="2"/>
  <c r="M50" i="2"/>
  <c r="M52" i="2"/>
  <c r="M54" i="2"/>
  <c r="M55" i="2"/>
  <c r="M56" i="2"/>
  <c r="M57" i="2"/>
  <c r="M13" i="2"/>
  <c r="L85" i="2" l="1"/>
  <c r="M85" i="2"/>
  <c r="L87" i="2"/>
  <c r="M86" i="2"/>
  <c r="K87" i="2"/>
  <c r="M87" i="2" l="1"/>
</calcChain>
</file>

<file path=xl/sharedStrings.xml><?xml version="1.0" encoding="utf-8"?>
<sst xmlns="http://schemas.openxmlformats.org/spreadsheetml/2006/main" count="227" uniqueCount="93">
  <si>
    <t>Название</t>
  </si>
  <si>
    <t>№</t>
  </si>
  <si>
    <t>ГАЛАНТ 2Р</t>
  </si>
  <si>
    <t>ВИЗАРД 2Р</t>
  </si>
  <si>
    <t>РИЧ 2Р</t>
  </si>
  <si>
    <t>ПРАЙМ 1Р</t>
  </si>
  <si>
    <t>ПРАЙМ 2Р</t>
  </si>
  <si>
    <t>КИНГЛИ 1Р</t>
  </si>
  <si>
    <t>КИНГЛИ 2Р</t>
  </si>
  <si>
    <t>СТАР 1Р</t>
  </si>
  <si>
    <t>СТАР 2Р</t>
  </si>
  <si>
    <t>СТАР 3Р</t>
  </si>
  <si>
    <t>ИМПЕРИАЛ 1Р</t>
  </si>
  <si>
    <t>ИМПЕРИАЛ 2Р</t>
  </si>
  <si>
    <t>РОЯЛ 1Р</t>
  </si>
  <si>
    <t>РОЯЛ 2Р</t>
  </si>
  <si>
    <t>РОЯЛ 3Р</t>
  </si>
  <si>
    <t>ГЛЭД 2Р</t>
  </si>
  <si>
    <t>ГЛЭД 1Р</t>
  </si>
  <si>
    <t>ГЛЭД 3Р</t>
  </si>
  <si>
    <t>ЛОФТИ 1Р</t>
  </si>
  <si>
    <t>ЛОФТИ 2Р</t>
  </si>
  <si>
    <t>ЛОФТИ 3Р</t>
  </si>
  <si>
    <t>РИЧ М 1 Р</t>
  </si>
  <si>
    <t>РИЧ М 2 Р</t>
  </si>
  <si>
    <t>Длина</t>
  </si>
  <si>
    <t>Ширина</t>
  </si>
  <si>
    <t>Высота</t>
  </si>
  <si>
    <t>м3</t>
  </si>
  <si>
    <t>кол-во столов</t>
  </si>
  <si>
    <t>ЭЛЕГАНТ</t>
  </si>
  <si>
    <t>КВАДРО</t>
  </si>
  <si>
    <t>ВЕСТЕРН</t>
  </si>
  <si>
    <t>СТАТУС</t>
  </si>
  <si>
    <t>кг.</t>
  </si>
  <si>
    <t>Столов</t>
  </si>
  <si>
    <t>Стульев</t>
  </si>
  <si>
    <t>ПРАЙМ 3Р</t>
  </si>
  <si>
    <t>ЛОФТИ М 1Р</t>
  </si>
  <si>
    <t>ВАЛЕРИЯ</t>
  </si>
  <si>
    <t>ВЕРМУТ 2</t>
  </si>
  <si>
    <t>ВАЛЕРИЯ 2</t>
  </si>
  <si>
    <t>ВАЛЕРИЯ М</t>
  </si>
  <si>
    <t>ЛОФТИ М 2Р</t>
  </si>
  <si>
    <t>РИЧ 1Р</t>
  </si>
  <si>
    <t>ШАРМАНТ</t>
  </si>
  <si>
    <t>ШАРМАНТ М</t>
  </si>
  <si>
    <t>АГИДЕЛЬ</t>
  </si>
  <si>
    <t>РУМИ 1Р</t>
  </si>
  <si>
    <t>РУМИ 2Р</t>
  </si>
  <si>
    <t>РУМИ 3Р</t>
  </si>
  <si>
    <t>РУМИ 4Р</t>
  </si>
  <si>
    <t>ЛАКШЕРИ 1Р</t>
  </si>
  <si>
    <t>СТЕЛЛА</t>
  </si>
  <si>
    <t>АГИДЕЛЬ 2</t>
  </si>
  <si>
    <t>столешница + фартук + лапы (4шт.) + упоры (2шт.)</t>
  </si>
  <si>
    <t>столешница + фартук + лапы (6шт.) + соединительная  царга</t>
  </si>
  <si>
    <t>столешница + царги + ноги</t>
  </si>
  <si>
    <t>столб (1шт.)</t>
  </si>
  <si>
    <t>столбы (2шт.)</t>
  </si>
  <si>
    <t>столешница + царги</t>
  </si>
  <si>
    <t>ноги (4шт.)</t>
  </si>
  <si>
    <t>подстолье (1шт.)</t>
  </si>
  <si>
    <t>подстолье (2шт.)</t>
  </si>
  <si>
    <t>Каркас+сидение</t>
  </si>
  <si>
    <t>Комплектация упаковок</t>
  </si>
  <si>
    <t>столешница + фартук + лапы (4шт.) + соединительная  царга</t>
  </si>
  <si>
    <t>ЭТРА 1Р</t>
  </si>
  <si>
    <t>ЭТРА 2Р</t>
  </si>
  <si>
    <t>САТЛ 1Р</t>
  </si>
  <si>
    <t>СТРОНГ 1Р</t>
  </si>
  <si>
    <t>БРАЙТ 1Р</t>
  </si>
  <si>
    <t>ЛЕГГЕД 1Р</t>
  </si>
  <si>
    <t>ЛЕГГЕД 2Р</t>
  </si>
  <si>
    <t>ГРАНД 1</t>
  </si>
  <si>
    <t>ГРАНД 2</t>
  </si>
  <si>
    <t>ГЛЭССИ 1Р</t>
  </si>
  <si>
    <t>ГЛЭССИ 2Р</t>
  </si>
  <si>
    <t>Кол-во мест</t>
  </si>
  <si>
    <t>1/2</t>
  </si>
  <si>
    <t>2/2</t>
  </si>
  <si>
    <t>2/3</t>
  </si>
  <si>
    <t>1/3</t>
  </si>
  <si>
    <t>3/3</t>
  </si>
  <si>
    <t>1/1</t>
  </si>
  <si>
    <t>ЛАЙТ</t>
  </si>
  <si>
    <t>ВЕСТЕРН М</t>
  </si>
  <si>
    <t>ИТОГО:</t>
  </si>
  <si>
    <r>
      <rPr>
        <b/>
        <sz val="12"/>
        <rFont val="Calibri"/>
        <family val="2"/>
        <charset val="204"/>
        <scheme val="minor"/>
      </rPr>
      <t>ВСЕГО ПО ЗАКАЗУ</t>
    </r>
    <r>
      <rPr>
        <b/>
        <sz val="12"/>
        <color rgb="FFFF0000"/>
        <rFont val="Calibri"/>
        <family val="2"/>
        <charset val="204"/>
        <scheme val="minor"/>
      </rPr>
      <t xml:space="preserve"> (общий вес и объем считается с коэффициентом для погрузки в машину)</t>
    </r>
    <r>
      <rPr>
        <b/>
        <sz val="12"/>
        <rFont val="Calibri"/>
        <family val="2"/>
        <charset val="204"/>
        <scheme val="minor"/>
      </rPr>
      <t>:</t>
    </r>
  </si>
  <si>
    <t>Итого
кг</t>
  </si>
  <si>
    <t>Итого
м3</t>
  </si>
  <si>
    <t>Количество
упаковок</t>
  </si>
  <si>
    <r>
      <t xml:space="preserve">в одной коробке пакуется по 2 стула
</t>
    </r>
    <r>
      <rPr>
        <sz val="11"/>
        <color rgb="FFC00000"/>
        <rFont val="Calibri"/>
        <family val="2"/>
        <charset val="204"/>
        <scheme val="minor"/>
      </rPr>
      <t>(кроме стульев Агидель)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</si>
</sst>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E8E5D8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2" fontId="3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8" fillId="5" borderId="1" xfId="2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2" fontId="1" fillId="5" borderId="1" xfId="2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5" fillId="0" borderId="0" xfId="0" applyNumberFormat="1" applyFont="1" applyFill="1" applyAlignment="1">
      <alignment vertical="center"/>
    </xf>
    <xf numFmtId="2" fontId="0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2" fontId="8" fillId="5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2" xfId="1" quotePrefix="1" applyFont="1" applyFill="1" applyBorder="1" applyAlignment="1">
      <alignment horizontal="center" vertical="center"/>
    </xf>
    <xf numFmtId="0" fontId="0" fillId="0" borderId="3" xfId="1" quotePrefix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2" xfId="1" quotePrefix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3" xfId="1" quotePrefix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1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1" fontId="4" fillId="6" borderId="2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164" fontId="0" fillId="6" borderId="1" xfId="2" applyNumberFormat="1" applyFont="1" applyFill="1" applyBorder="1" applyAlignment="1">
      <alignment horizontal="center" vertical="center"/>
    </xf>
    <xf numFmtId="164" fontId="9" fillId="6" borderId="1" xfId="2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2" fontId="9" fillId="6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1" fontId="11" fillId="8" borderId="1" xfId="0" applyNumberFormat="1" applyFont="1" applyFill="1" applyBorder="1" applyAlignment="1">
      <alignment horizontal="center" vertical="center"/>
    </xf>
    <xf numFmtId="2" fontId="11" fillId="8" borderId="1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1" fontId="8" fillId="5" borderId="1" xfId="2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164" fontId="0" fillId="7" borderId="1" xfId="2" applyNumberFormat="1" applyFont="1" applyFill="1" applyBorder="1" applyAlignment="1">
      <alignment horizontal="center" vertical="center" wrapText="1"/>
    </xf>
    <xf numFmtId="164" fontId="9" fillId="7" borderId="1" xfId="2" applyNumberFormat="1" applyFont="1" applyFill="1" applyBorder="1" applyAlignment="1">
      <alignment horizontal="center" vertical="center" wrapText="1"/>
    </xf>
    <xf numFmtId="2" fontId="9" fillId="7" borderId="1" xfId="2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64" fontId="0" fillId="6" borderId="2" xfId="0" applyNumberFormat="1" applyFont="1" applyFill="1" applyBorder="1" applyAlignment="1">
      <alignment horizontal="center" vertical="center"/>
    </xf>
    <xf numFmtId="164" fontId="0" fillId="6" borderId="2" xfId="2" applyNumberFormat="1" applyFont="1" applyFill="1" applyBorder="1" applyAlignment="1">
      <alignment horizontal="center" vertical="center"/>
    </xf>
    <xf numFmtId="164" fontId="9" fillId="6" borderId="2" xfId="2" applyNumberFormat="1" applyFont="1" applyFill="1" applyBorder="1" applyAlignment="1">
      <alignment horizontal="center" vertical="center"/>
    </xf>
    <xf numFmtId="0" fontId="0" fillId="6" borderId="8" xfId="1" quotePrefix="1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0" fillId="7" borderId="9" xfId="0" applyFill="1" applyBorder="1" applyAlignment="1">
      <alignment horizontal="left" wrapText="1"/>
    </xf>
    <xf numFmtId="164" fontId="0" fillId="7" borderId="9" xfId="2" applyNumberFormat="1" applyFont="1" applyFill="1" applyBorder="1" applyAlignment="1">
      <alignment horizontal="center" wrapText="1"/>
    </xf>
    <xf numFmtId="164" fontId="9" fillId="7" borderId="9" xfId="2" applyNumberFormat="1" applyFont="1" applyFill="1" applyBorder="1" applyAlignment="1">
      <alignment horizontal="center" wrapText="1"/>
    </xf>
    <xf numFmtId="2" fontId="9" fillId="7" borderId="9" xfId="2" applyNumberFormat="1" applyFont="1" applyFill="1" applyBorder="1" applyAlignment="1">
      <alignment horizontal="center" wrapText="1"/>
    </xf>
    <xf numFmtId="1" fontId="4" fillId="7" borderId="9" xfId="0" applyNumberFormat="1" applyFont="1" applyFill="1" applyBorder="1" applyAlignment="1">
      <alignment horizontal="center"/>
    </xf>
    <xf numFmtId="1" fontId="13" fillId="5" borderId="9" xfId="0" applyNumberFormat="1" applyFont="1" applyFill="1" applyBorder="1" applyAlignment="1">
      <alignment horizontal="center"/>
    </xf>
    <xf numFmtId="2" fontId="1" fillId="5" borderId="9" xfId="2" applyNumberFormat="1" applyFont="1" applyFill="1" applyBorder="1" applyAlignment="1">
      <alignment horizontal="center" wrapText="1"/>
    </xf>
    <xf numFmtId="2" fontId="0" fillId="5" borderId="9" xfId="0" applyNumberFormat="1" applyFont="1" applyFill="1" applyBorder="1" applyAlignment="1">
      <alignment horizontal="center"/>
    </xf>
    <xf numFmtId="2" fontId="8" fillId="5" borderId="2" xfId="0" applyNumberFormat="1" applyFont="1" applyFill="1" applyBorder="1" applyAlignment="1">
      <alignment horizontal="center" vertical="center" wrapText="1"/>
    </xf>
    <xf numFmtId="2" fontId="8" fillId="5" borderId="3" xfId="0" applyNumberFormat="1" applyFont="1" applyFill="1" applyBorder="1" applyAlignment="1">
      <alignment horizontal="center" vertical="center" wrapText="1"/>
    </xf>
    <xf numFmtId="2" fontId="0" fillId="5" borderId="2" xfId="0" applyNumberFormat="1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8" fillId="5" borderId="2" xfId="2" applyNumberFormat="1" applyFont="1" applyFill="1" applyBorder="1" applyAlignment="1">
      <alignment horizontal="center" vertical="center"/>
    </xf>
    <xf numFmtId="2" fontId="8" fillId="5" borderId="8" xfId="2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2" fontId="9" fillId="6" borderId="1" xfId="2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2" fontId="8" fillId="5" borderId="1" xfId="2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/>
    </xf>
    <xf numFmtId="2" fontId="9" fillId="6" borderId="2" xfId="2" applyNumberFormat="1" applyFont="1" applyFill="1" applyBorder="1" applyAlignment="1">
      <alignment horizontal="center" vertical="center"/>
    </xf>
    <xf numFmtId="2" fontId="9" fillId="6" borderId="8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2" fontId="8" fillId="5" borderId="3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0" fontId="0" fillId="6" borderId="2" xfId="1" applyFont="1" applyFill="1" applyBorder="1" applyAlignment="1">
      <alignment horizontal="left" vertical="center"/>
    </xf>
    <xf numFmtId="0" fontId="1" fillId="6" borderId="3" xfId="1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 wrapText="1"/>
    </xf>
    <xf numFmtId="1" fontId="3" fillId="6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1" fontId="4" fillId="6" borderId="2" xfId="2" applyNumberFormat="1" applyFont="1" applyFill="1" applyBorder="1" applyAlignment="1">
      <alignment horizontal="center" vertical="center"/>
    </xf>
    <xf numFmtId="1" fontId="4" fillId="6" borderId="3" xfId="2" applyNumberFormat="1" applyFont="1" applyFill="1" applyBorder="1" applyAlignment="1">
      <alignment horizontal="center" vertical="center"/>
    </xf>
    <xf numFmtId="1" fontId="4" fillId="0" borderId="2" xfId="2" applyNumberFormat="1" applyFont="1" applyFill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 wrapText="1" indent="1"/>
    </xf>
    <xf numFmtId="0" fontId="6" fillId="0" borderId="5" xfId="0" applyFont="1" applyFill="1" applyBorder="1" applyAlignment="1">
      <alignment horizontal="right" vertical="center" wrapText="1" indent="1"/>
    </xf>
    <xf numFmtId="0" fontId="4" fillId="0" borderId="5" xfId="0" applyFont="1" applyFill="1" applyBorder="1" applyAlignment="1">
      <alignment horizontal="right" vertical="center" wrapText="1" indent="1"/>
    </xf>
    <xf numFmtId="0" fontId="4" fillId="0" borderId="6" xfId="0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right" vertical="center" inden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2" fontId="0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6" borderId="1" xfId="2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</cellXfs>
  <cellStyles count="3">
    <cellStyle name="20% — акцент2" xfId="2" builtinId="34"/>
    <cellStyle name="Название" xfId="1" builtinId="15"/>
    <cellStyle name="Обычный" xfId="0" builtinId="0"/>
  </cellStyles>
  <dxfs count="0"/>
  <tableStyles count="0" defaultTableStyle="TableStyleMedium2" defaultPivotStyle="PivotStyleLight16"/>
  <colors>
    <mruColors>
      <color rgb="FFE8E5D8"/>
      <color rgb="FFF5F4EF"/>
      <color rgb="FF599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showWhiteSpace="0" zoomScale="80" zoomScaleNormal="80" zoomScaleSheetLayoutView="100" zoomScalePageLayoutView="75" workbookViewId="0">
      <pane ySplit="1" topLeftCell="A2" activePane="bottomLeft" state="frozen"/>
      <selection pane="bottomLeft" activeCell="O75" sqref="O75"/>
    </sheetView>
  </sheetViews>
  <sheetFormatPr defaultColWidth="9.140625" defaultRowHeight="15" x14ac:dyDescent="0.25"/>
  <cols>
    <col min="1" max="1" width="4.140625" style="2" customWidth="1"/>
    <col min="2" max="2" width="17.85546875" style="7" customWidth="1"/>
    <col min="3" max="3" width="9.140625" style="2" customWidth="1"/>
    <col min="4" max="4" width="57.42578125" style="7" customWidth="1"/>
    <col min="5" max="5" width="9.140625" style="2" customWidth="1"/>
    <col min="6" max="7" width="9.5703125" style="2" customWidth="1"/>
    <col min="8" max="8" width="8.140625" style="6" customWidth="1"/>
    <col min="9" max="9" width="9.42578125" style="6" customWidth="1"/>
    <col min="10" max="10" width="13" style="10" customWidth="1"/>
    <col min="11" max="11" width="17.7109375" style="11" customWidth="1"/>
    <col min="12" max="12" width="18" style="13" customWidth="1"/>
    <col min="13" max="13" width="17.140625" style="12" customWidth="1"/>
    <col min="14" max="23" width="9.140625" style="1"/>
    <col min="24" max="24" width="9.140625" style="1" customWidth="1"/>
    <col min="25" max="16384" width="9.140625" style="1"/>
  </cols>
  <sheetData>
    <row r="1" spans="1:27" s="2" customFormat="1" ht="43.5" customHeight="1" x14ac:dyDescent="0.25">
      <c r="A1" s="21" t="s">
        <v>1</v>
      </c>
      <c r="B1" s="25" t="s">
        <v>0</v>
      </c>
      <c r="C1" s="45" t="s">
        <v>78</v>
      </c>
      <c r="D1" s="25" t="s">
        <v>65</v>
      </c>
      <c r="E1" s="22" t="s">
        <v>25</v>
      </c>
      <c r="F1" s="22" t="s">
        <v>26</v>
      </c>
      <c r="G1" s="22" t="s">
        <v>27</v>
      </c>
      <c r="H1" s="23" t="s">
        <v>28</v>
      </c>
      <c r="I1" s="23" t="s">
        <v>34</v>
      </c>
      <c r="J1" s="24" t="s">
        <v>29</v>
      </c>
      <c r="K1" s="19" t="s">
        <v>91</v>
      </c>
      <c r="L1" s="20" t="s">
        <v>89</v>
      </c>
      <c r="M1" s="20" t="s">
        <v>90</v>
      </c>
    </row>
    <row r="2" spans="1:27" s="44" customFormat="1" ht="14.45" customHeight="1" x14ac:dyDescent="0.25">
      <c r="A2" s="137">
        <v>1</v>
      </c>
      <c r="B2" s="135" t="s">
        <v>76</v>
      </c>
      <c r="C2" s="50" t="s">
        <v>79</v>
      </c>
      <c r="D2" s="51" t="s">
        <v>60</v>
      </c>
      <c r="E2" s="60">
        <v>1.1399999999999999</v>
      </c>
      <c r="F2" s="61">
        <v>1.05</v>
      </c>
      <c r="G2" s="61">
        <v>0.16</v>
      </c>
      <c r="H2" s="62">
        <f t="shared" ref="H2:H4" si="0">E2*F2*G2</f>
        <v>0.192</v>
      </c>
      <c r="I2" s="120">
        <f t="shared" ref="I2" si="1">(H2+H3)*240</f>
        <v>51.6</v>
      </c>
      <c r="J2" s="139"/>
      <c r="K2" s="79">
        <f>J2</f>
        <v>0</v>
      </c>
      <c r="L2" s="110">
        <f>J2*I2</f>
        <v>0</v>
      </c>
      <c r="M2" s="110">
        <f>K2*H2+K3*H3</f>
        <v>0</v>
      </c>
    </row>
    <row r="3" spans="1:27" s="44" customFormat="1" ht="14.45" customHeight="1" x14ac:dyDescent="0.25">
      <c r="A3" s="138"/>
      <c r="B3" s="136"/>
      <c r="C3" s="52" t="s">
        <v>80</v>
      </c>
      <c r="D3" s="51" t="s">
        <v>61</v>
      </c>
      <c r="E3" s="60">
        <v>0.79</v>
      </c>
      <c r="F3" s="61">
        <v>0.19</v>
      </c>
      <c r="G3" s="61">
        <v>0.15</v>
      </c>
      <c r="H3" s="62">
        <f t="shared" si="0"/>
        <v>2.3E-2</v>
      </c>
      <c r="I3" s="120"/>
      <c r="J3" s="140"/>
      <c r="K3" s="79">
        <f>J2</f>
        <v>0</v>
      </c>
      <c r="L3" s="111"/>
      <c r="M3" s="111"/>
    </row>
    <row r="4" spans="1:27" s="44" customFormat="1" ht="29.45" customHeight="1" x14ac:dyDescent="0.25">
      <c r="A4" s="53">
        <v>2</v>
      </c>
      <c r="B4" s="54" t="s">
        <v>77</v>
      </c>
      <c r="C4" s="50" t="s">
        <v>84</v>
      </c>
      <c r="D4" s="51" t="s">
        <v>57</v>
      </c>
      <c r="E4" s="63">
        <v>1.34</v>
      </c>
      <c r="F4" s="63">
        <v>0.84</v>
      </c>
      <c r="G4" s="63">
        <v>0.16</v>
      </c>
      <c r="H4" s="62">
        <f t="shared" si="0"/>
        <v>0.18</v>
      </c>
      <c r="I4" s="64">
        <v>45</v>
      </c>
      <c r="J4" s="55"/>
      <c r="K4" s="79">
        <f>J4</f>
        <v>0</v>
      </c>
      <c r="L4" s="80">
        <f>J4*I4</f>
        <v>0</v>
      </c>
      <c r="M4" s="80">
        <f>J4*H4</f>
        <v>0</v>
      </c>
    </row>
    <row r="5" spans="1:27" x14ac:dyDescent="0.25">
      <c r="A5" s="133">
        <v>3</v>
      </c>
      <c r="B5" s="159" t="s">
        <v>67</v>
      </c>
      <c r="C5" s="46" t="s">
        <v>79</v>
      </c>
      <c r="D5" s="41" t="s">
        <v>55</v>
      </c>
      <c r="E5" s="65">
        <v>0.94</v>
      </c>
      <c r="F5" s="65">
        <v>0.94</v>
      </c>
      <c r="G5" s="65">
        <v>0.16</v>
      </c>
      <c r="H5" s="66">
        <f t="shared" ref="H5:H12" si="2">E5*F5*G5</f>
        <v>0.14099999999999999</v>
      </c>
      <c r="I5" s="134">
        <f t="shared" ref="I5" si="3">(H5+H6)*240</f>
        <v>39.36</v>
      </c>
      <c r="J5" s="160"/>
      <c r="K5" s="81">
        <f t="shared" ref="K5" si="4">J5</f>
        <v>0</v>
      </c>
      <c r="L5" s="123">
        <f>J5*I5</f>
        <v>0</v>
      </c>
      <c r="M5" s="158">
        <f t="shared" ref="M5" si="5">K5*H5+K6*H6</f>
        <v>0</v>
      </c>
      <c r="N5" s="5"/>
      <c r="O5" s="5"/>
      <c r="P5" s="29"/>
      <c r="Q5" s="29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25">
      <c r="A6" s="133"/>
      <c r="B6" s="159"/>
      <c r="C6" s="47" t="s">
        <v>80</v>
      </c>
      <c r="D6" s="41" t="s">
        <v>58</v>
      </c>
      <c r="E6" s="67">
        <v>0.79</v>
      </c>
      <c r="F6" s="65">
        <v>0.19</v>
      </c>
      <c r="G6" s="65">
        <v>0.15</v>
      </c>
      <c r="H6" s="66">
        <f t="shared" si="2"/>
        <v>2.3E-2</v>
      </c>
      <c r="I6" s="134"/>
      <c r="J6" s="160"/>
      <c r="K6" s="81">
        <f t="shared" ref="K6" si="6">J5</f>
        <v>0</v>
      </c>
      <c r="L6" s="123"/>
      <c r="M6" s="158"/>
      <c r="N6" s="5"/>
      <c r="O6" s="5"/>
      <c r="P6" s="29"/>
      <c r="Q6" s="29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25">
      <c r="A7" s="133">
        <v>4</v>
      </c>
      <c r="B7" s="159" t="s">
        <v>68</v>
      </c>
      <c r="C7" s="46" t="s">
        <v>79</v>
      </c>
      <c r="D7" s="41" t="s">
        <v>55</v>
      </c>
      <c r="E7" s="65">
        <v>1.1399999999999999</v>
      </c>
      <c r="F7" s="65">
        <v>0.94</v>
      </c>
      <c r="G7" s="65">
        <v>0.16</v>
      </c>
      <c r="H7" s="66">
        <f t="shared" si="2"/>
        <v>0.17100000000000001</v>
      </c>
      <c r="I7" s="134">
        <f t="shared" ref="I7:I11" si="7">(H7+H8)*240</f>
        <v>46.56</v>
      </c>
      <c r="J7" s="160"/>
      <c r="K7" s="81">
        <f t="shared" ref="K7" si="8">J7</f>
        <v>0</v>
      </c>
      <c r="L7" s="123">
        <f t="shared" ref="L7" si="9">J7*I7</f>
        <v>0</v>
      </c>
      <c r="M7" s="158">
        <f>K7*H7+K8*H8</f>
        <v>0</v>
      </c>
      <c r="N7" s="5"/>
      <c r="O7" s="5"/>
      <c r="P7" s="29"/>
      <c r="Q7" s="29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25">
      <c r="A8" s="133"/>
      <c r="B8" s="159"/>
      <c r="C8" s="47" t="s">
        <v>80</v>
      </c>
      <c r="D8" s="41" t="s">
        <v>58</v>
      </c>
      <c r="E8" s="67">
        <v>0.79</v>
      </c>
      <c r="F8" s="65">
        <v>0.19</v>
      </c>
      <c r="G8" s="65">
        <v>0.15</v>
      </c>
      <c r="H8" s="66">
        <f t="shared" si="2"/>
        <v>2.3E-2</v>
      </c>
      <c r="I8" s="134"/>
      <c r="J8" s="160"/>
      <c r="K8" s="81">
        <f t="shared" ref="K8" si="10">J7</f>
        <v>0</v>
      </c>
      <c r="L8" s="123"/>
      <c r="M8" s="158"/>
      <c r="N8" s="5"/>
      <c r="O8" s="5"/>
      <c r="P8" s="29"/>
      <c r="Q8" s="29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5" customFormat="1" ht="18.600000000000001" customHeight="1" x14ac:dyDescent="0.25">
      <c r="A9" s="117">
        <v>5</v>
      </c>
      <c r="B9" s="118" t="s">
        <v>69</v>
      </c>
      <c r="C9" s="50" t="s">
        <v>79</v>
      </c>
      <c r="D9" s="51" t="s">
        <v>60</v>
      </c>
      <c r="E9" s="60">
        <v>1.04</v>
      </c>
      <c r="F9" s="61">
        <v>1.05</v>
      </c>
      <c r="G9" s="61">
        <v>0.16</v>
      </c>
      <c r="H9" s="62">
        <f t="shared" si="2"/>
        <v>0.17499999999999999</v>
      </c>
      <c r="I9" s="120">
        <f t="shared" si="7"/>
        <v>47.52</v>
      </c>
      <c r="J9" s="143"/>
      <c r="K9" s="81">
        <f>J9</f>
        <v>0</v>
      </c>
      <c r="L9" s="123">
        <f t="shared" ref="L9" si="11">J9*I9</f>
        <v>0</v>
      </c>
      <c r="M9" s="158">
        <f t="shared" ref="M9" si="12">K9*H9+K10*H10</f>
        <v>0</v>
      </c>
      <c r="P9" s="29"/>
      <c r="Q9" s="29"/>
    </row>
    <row r="10" spans="1:27" s="5" customFormat="1" ht="18.600000000000001" customHeight="1" x14ac:dyDescent="0.25">
      <c r="A10" s="117"/>
      <c r="B10" s="119"/>
      <c r="C10" s="52" t="s">
        <v>80</v>
      </c>
      <c r="D10" s="51" t="s">
        <v>61</v>
      </c>
      <c r="E10" s="60">
        <v>0.79</v>
      </c>
      <c r="F10" s="61">
        <v>0.19</v>
      </c>
      <c r="G10" s="61">
        <v>0.15</v>
      </c>
      <c r="H10" s="62">
        <f t="shared" si="2"/>
        <v>2.3E-2</v>
      </c>
      <c r="I10" s="120"/>
      <c r="J10" s="144"/>
      <c r="K10" s="81">
        <f>J9</f>
        <v>0</v>
      </c>
      <c r="L10" s="123"/>
      <c r="M10" s="158"/>
      <c r="P10" s="29"/>
      <c r="Q10" s="29"/>
    </row>
    <row r="11" spans="1:27" s="5" customFormat="1" ht="18.600000000000001" customHeight="1" x14ac:dyDescent="0.25">
      <c r="A11" s="133">
        <v>6</v>
      </c>
      <c r="B11" s="141" t="s">
        <v>70</v>
      </c>
      <c r="C11" s="46" t="s">
        <v>79</v>
      </c>
      <c r="D11" s="43" t="s">
        <v>66</v>
      </c>
      <c r="E11" s="67">
        <v>1.34</v>
      </c>
      <c r="F11" s="65">
        <v>0.88</v>
      </c>
      <c r="G11" s="65">
        <v>0.16</v>
      </c>
      <c r="H11" s="66">
        <f t="shared" si="2"/>
        <v>0.189</v>
      </c>
      <c r="I11" s="134">
        <f t="shared" si="7"/>
        <v>56.16</v>
      </c>
      <c r="J11" s="145"/>
      <c r="K11" s="81">
        <f>J11</f>
        <v>0</v>
      </c>
      <c r="L11" s="123">
        <f t="shared" ref="L11" si="13">J11*I11</f>
        <v>0</v>
      </c>
      <c r="M11" s="158">
        <f>K11*H11+K12*H12</f>
        <v>0</v>
      </c>
      <c r="P11" s="29"/>
      <c r="Q11" s="29"/>
    </row>
    <row r="12" spans="1:27" s="5" customFormat="1" ht="18.600000000000001" customHeight="1" x14ac:dyDescent="0.25">
      <c r="A12" s="133"/>
      <c r="B12" s="142"/>
      <c r="C12" s="47" t="s">
        <v>80</v>
      </c>
      <c r="D12" s="43" t="s">
        <v>59</v>
      </c>
      <c r="E12" s="67">
        <v>0.79</v>
      </c>
      <c r="F12" s="65">
        <v>0.38</v>
      </c>
      <c r="G12" s="65">
        <v>0.15</v>
      </c>
      <c r="H12" s="66">
        <f t="shared" si="2"/>
        <v>4.4999999999999998E-2</v>
      </c>
      <c r="I12" s="134"/>
      <c r="J12" s="146"/>
      <c r="K12" s="81">
        <f>J11</f>
        <v>0</v>
      </c>
      <c r="L12" s="123"/>
      <c r="M12" s="158"/>
      <c r="P12" s="29"/>
      <c r="Q12" s="29"/>
    </row>
    <row r="13" spans="1:27" x14ac:dyDescent="0.25">
      <c r="A13" s="117">
        <v>7</v>
      </c>
      <c r="B13" s="147" t="s">
        <v>2</v>
      </c>
      <c r="C13" s="50" t="s">
        <v>79</v>
      </c>
      <c r="D13" s="51" t="s">
        <v>55</v>
      </c>
      <c r="E13" s="61">
        <v>1.04</v>
      </c>
      <c r="F13" s="61">
        <v>1.04</v>
      </c>
      <c r="G13" s="61">
        <v>0.16</v>
      </c>
      <c r="H13" s="62">
        <f>E13*F13*G13</f>
        <v>0.17299999999999999</v>
      </c>
      <c r="I13" s="120">
        <f>(H13+H14)*240</f>
        <v>47.04</v>
      </c>
      <c r="J13" s="161"/>
      <c r="K13" s="81">
        <f>J13</f>
        <v>0</v>
      </c>
      <c r="L13" s="123">
        <f t="shared" ref="L13" si="14">J13*I13</f>
        <v>0</v>
      </c>
      <c r="M13" s="158">
        <f>K13*H13+K14*H14</f>
        <v>0</v>
      </c>
      <c r="N13" s="5"/>
      <c r="O13" s="5"/>
      <c r="P13" s="29"/>
      <c r="Q13" s="29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25">
      <c r="A14" s="117"/>
      <c r="B14" s="147"/>
      <c r="C14" s="52" t="s">
        <v>80</v>
      </c>
      <c r="D14" s="51" t="s">
        <v>58</v>
      </c>
      <c r="E14" s="60">
        <v>0.79</v>
      </c>
      <c r="F14" s="61">
        <v>0.19</v>
      </c>
      <c r="G14" s="61">
        <v>0.15</v>
      </c>
      <c r="H14" s="62">
        <f t="shared" ref="H14:H61" si="15">E14*F14*G14</f>
        <v>2.3E-2</v>
      </c>
      <c r="I14" s="120"/>
      <c r="J14" s="161"/>
      <c r="K14" s="81">
        <f>J13</f>
        <v>0</v>
      </c>
      <c r="L14" s="123"/>
      <c r="M14" s="158"/>
      <c r="N14" s="5"/>
      <c r="O14" s="5"/>
      <c r="P14" s="29"/>
      <c r="Q14" s="29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4.45" customHeight="1" x14ac:dyDescent="0.25">
      <c r="A15" s="133">
        <v>8</v>
      </c>
      <c r="B15" s="141" t="s">
        <v>3</v>
      </c>
      <c r="C15" s="46" t="s">
        <v>79</v>
      </c>
      <c r="D15" s="41" t="s">
        <v>55</v>
      </c>
      <c r="E15" s="67">
        <v>1.24</v>
      </c>
      <c r="F15" s="67">
        <v>0.84</v>
      </c>
      <c r="G15" s="65">
        <v>0.16</v>
      </c>
      <c r="H15" s="66">
        <f t="shared" si="15"/>
        <v>0.16700000000000001</v>
      </c>
      <c r="I15" s="134">
        <f t="shared" ref="I15" si="16">(H15+H16)*240</f>
        <v>45.6</v>
      </c>
      <c r="J15" s="145"/>
      <c r="K15" s="82">
        <f>J15</f>
        <v>0</v>
      </c>
      <c r="L15" s="123">
        <f t="shared" ref="L15" si="17">J15*I15</f>
        <v>0</v>
      </c>
      <c r="M15" s="112">
        <f t="shared" ref="M15:M57" si="18">K15*H15</f>
        <v>0</v>
      </c>
      <c r="N15" s="5"/>
      <c r="O15" s="5"/>
      <c r="P15" s="29"/>
      <c r="Q15" s="29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4.45" customHeight="1" x14ac:dyDescent="0.25">
      <c r="A16" s="133"/>
      <c r="B16" s="142"/>
      <c r="C16" s="47" t="s">
        <v>80</v>
      </c>
      <c r="D16" s="41" t="s">
        <v>58</v>
      </c>
      <c r="E16" s="67">
        <v>0.79</v>
      </c>
      <c r="F16" s="65">
        <v>0.19</v>
      </c>
      <c r="G16" s="65">
        <v>0.15</v>
      </c>
      <c r="H16" s="66">
        <f t="shared" si="15"/>
        <v>2.3E-2</v>
      </c>
      <c r="I16" s="134"/>
      <c r="J16" s="146"/>
      <c r="K16" s="82">
        <f>J15</f>
        <v>0</v>
      </c>
      <c r="L16" s="123"/>
      <c r="M16" s="113"/>
      <c r="N16" s="5"/>
      <c r="O16" s="5"/>
      <c r="P16" s="29"/>
      <c r="Q16" s="29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30" ht="18" customHeight="1" x14ac:dyDescent="0.25">
      <c r="A17" s="117">
        <v>9</v>
      </c>
      <c r="B17" s="118" t="s">
        <v>44</v>
      </c>
      <c r="C17" s="50" t="s">
        <v>79</v>
      </c>
      <c r="D17" s="51" t="s">
        <v>55</v>
      </c>
      <c r="E17" s="60">
        <v>0.95</v>
      </c>
      <c r="F17" s="61">
        <v>0.95</v>
      </c>
      <c r="G17" s="61">
        <v>0.16</v>
      </c>
      <c r="H17" s="62">
        <f t="shared" ref="H17:H18" si="19">E17*F17*G17</f>
        <v>0.14399999999999999</v>
      </c>
      <c r="I17" s="120">
        <f t="shared" ref="I17" si="20">(H17+H18)*240</f>
        <v>40.08</v>
      </c>
      <c r="J17" s="121"/>
      <c r="K17" s="82">
        <f t="shared" ref="K17" si="21">J17</f>
        <v>0</v>
      </c>
      <c r="L17" s="123">
        <f t="shared" ref="L17" si="22">J17*I17</f>
        <v>0</v>
      </c>
      <c r="M17" s="112">
        <f t="shared" ref="M17" si="23">K17*H17</f>
        <v>0</v>
      </c>
      <c r="N17" s="5"/>
      <c r="O17" s="5"/>
      <c r="P17" s="29"/>
      <c r="Q17" s="29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30" ht="18" customHeight="1" x14ac:dyDescent="0.25">
      <c r="A18" s="117"/>
      <c r="B18" s="119"/>
      <c r="C18" s="52" t="s">
        <v>80</v>
      </c>
      <c r="D18" s="51" t="s">
        <v>58</v>
      </c>
      <c r="E18" s="60">
        <v>0.79</v>
      </c>
      <c r="F18" s="61">
        <v>0.19</v>
      </c>
      <c r="G18" s="61">
        <v>0.15</v>
      </c>
      <c r="H18" s="62">
        <f t="shared" si="19"/>
        <v>2.3E-2</v>
      </c>
      <c r="I18" s="120"/>
      <c r="J18" s="122"/>
      <c r="K18" s="82">
        <f>J17</f>
        <v>0</v>
      </c>
      <c r="L18" s="123"/>
      <c r="M18" s="113"/>
      <c r="N18" s="5"/>
      <c r="O18" s="5"/>
      <c r="P18" s="29"/>
      <c r="Q18" s="29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30" ht="18" customHeight="1" x14ac:dyDescent="0.25">
      <c r="A19" s="117">
        <v>10</v>
      </c>
      <c r="B19" s="118" t="s">
        <v>4</v>
      </c>
      <c r="C19" s="50" t="s">
        <v>79</v>
      </c>
      <c r="D19" s="51" t="s">
        <v>55</v>
      </c>
      <c r="E19" s="60">
        <v>1.24</v>
      </c>
      <c r="F19" s="61">
        <v>1.24</v>
      </c>
      <c r="G19" s="61">
        <v>0.16</v>
      </c>
      <c r="H19" s="62">
        <f t="shared" si="15"/>
        <v>0.246</v>
      </c>
      <c r="I19" s="120">
        <f t="shared" ref="I19:I21" si="24">(H19+H20)*240</f>
        <v>64.56</v>
      </c>
      <c r="J19" s="121"/>
      <c r="K19" s="82">
        <f t="shared" ref="K19:K60" si="25">J19</f>
        <v>0</v>
      </c>
      <c r="L19" s="123">
        <f t="shared" ref="L19" si="26">J19*I19</f>
        <v>0</v>
      </c>
      <c r="M19" s="112">
        <f t="shared" si="18"/>
        <v>0</v>
      </c>
      <c r="N19" s="5"/>
      <c r="O19" s="5"/>
      <c r="P19" s="29"/>
      <c r="Q19" s="29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30" ht="18" customHeight="1" x14ac:dyDescent="0.25">
      <c r="A20" s="117"/>
      <c r="B20" s="119"/>
      <c r="C20" s="52" t="s">
        <v>80</v>
      </c>
      <c r="D20" s="51" t="s">
        <v>58</v>
      </c>
      <c r="E20" s="60">
        <v>0.79</v>
      </c>
      <c r="F20" s="61">
        <v>0.19</v>
      </c>
      <c r="G20" s="61">
        <v>0.15</v>
      </c>
      <c r="H20" s="62">
        <f t="shared" si="15"/>
        <v>2.3E-2</v>
      </c>
      <c r="I20" s="120"/>
      <c r="J20" s="122"/>
      <c r="K20" s="82">
        <f>J19</f>
        <v>0</v>
      </c>
      <c r="L20" s="123"/>
      <c r="M20" s="113"/>
      <c r="N20" s="5"/>
      <c r="O20" s="5"/>
      <c r="P20" s="29"/>
      <c r="Q20" s="29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30" s="5" customFormat="1" ht="18" customHeight="1" x14ac:dyDescent="0.25">
      <c r="A21" s="133">
        <v>11</v>
      </c>
      <c r="B21" s="141" t="s">
        <v>52</v>
      </c>
      <c r="C21" s="46" t="s">
        <v>79</v>
      </c>
      <c r="D21" s="43" t="s">
        <v>60</v>
      </c>
      <c r="E21" s="67">
        <v>1.1399999999999999</v>
      </c>
      <c r="F21" s="65">
        <v>1.1399999999999999</v>
      </c>
      <c r="G21" s="65">
        <v>0.16</v>
      </c>
      <c r="H21" s="66">
        <f t="shared" si="15"/>
        <v>0.20799999999999999</v>
      </c>
      <c r="I21" s="134">
        <f t="shared" si="24"/>
        <v>55.44</v>
      </c>
      <c r="J21" s="162"/>
      <c r="K21" s="82">
        <f>J21</f>
        <v>0</v>
      </c>
      <c r="L21" s="123">
        <f t="shared" ref="L21" si="27">J21*I21</f>
        <v>0</v>
      </c>
      <c r="M21" s="112">
        <f t="shared" si="18"/>
        <v>0</v>
      </c>
      <c r="P21" s="29"/>
      <c r="Q21" s="29"/>
    </row>
    <row r="22" spans="1:30" s="5" customFormat="1" ht="18" customHeight="1" x14ac:dyDescent="0.25">
      <c r="A22" s="133"/>
      <c r="B22" s="142"/>
      <c r="C22" s="47" t="s">
        <v>80</v>
      </c>
      <c r="D22" s="43" t="s">
        <v>61</v>
      </c>
      <c r="E22" s="67">
        <v>0.79</v>
      </c>
      <c r="F22" s="65">
        <v>0.19</v>
      </c>
      <c r="G22" s="65">
        <v>0.15</v>
      </c>
      <c r="H22" s="66">
        <f t="shared" si="15"/>
        <v>2.3E-2</v>
      </c>
      <c r="I22" s="134"/>
      <c r="J22" s="163"/>
      <c r="K22" s="82">
        <f t="shared" ref="K22" si="28">J21</f>
        <v>0</v>
      </c>
      <c r="L22" s="123"/>
      <c r="M22" s="113"/>
      <c r="P22" s="29"/>
      <c r="Q22" s="29"/>
    </row>
    <row r="23" spans="1:30" ht="18" customHeight="1" x14ac:dyDescent="0.25">
      <c r="A23" s="117">
        <v>12</v>
      </c>
      <c r="B23" s="118" t="s">
        <v>5</v>
      </c>
      <c r="C23" s="50" t="s">
        <v>79</v>
      </c>
      <c r="D23" s="51" t="s">
        <v>56</v>
      </c>
      <c r="E23" s="60">
        <v>1.54</v>
      </c>
      <c r="F23" s="60">
        <v>0.88</v>
      </c>
      <c r="G23" s="61">
        <v>0.16</v>
      </c>
      <c r="H23" s="62">
        <f t="shared" si="15"/>
        <v>0.217</v>
      </c>
      <c r="I23" s="120">
        <f t="shared" ref="I23" si="29">(H23+H24)*240</f>
        <v>62.88</v>
      </c>
      <c r="J23" s="121"/>
      <c r="K23" s="82">
        <f t="shared" si="25"/>
        <v>0</v>
      </c>
      <c r="L23" s="123">
        <f t="shared" ref="L23" si="30">J23*I23</f>
        <v>0</v>
      </c>
      <c r="M23" s="112">
        <f t="shared" si="18"/>
        <v>0</v>
      </c>
      <c r="N23" s="5"/>
      <c r="O23" s="5"/>
      <c r="P23" s="29"/>
      <c r="Q23" s="29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30" ht="18" customHeight="1" x14ac:dyDescent="0.25">
      <c r="A24" s="117"/>
      <c r="B24" s="119"/>
      <c r="C24" s="52" t="s">
        <v>80</v>
      </c>
      <c r="D24" s="51" t="s">
        <v>59</v>
      </c>
      <c r="E24" s="60">
        <v>0.79</v>
      </c>
      <c r="F24" s="61">
        <v>0.38</v>
      </c>
      <c r="G24" s="61">
        <v>0.15</v>
      </c>
      <c r="H24" s="62">
        <f t="shared" si="15"/>
        <v>4.4999999999999998E-2</v>
      </c>
      <c r="I24" s="120"/>
      <c r="J24" s="122"/>
      <c r="K24" s="82">
        <f>J23</f>
        <v>0</v>
      </c>
      <c r="L24" s="123"/>
      <c r="M24" s="113"/>
      <c r="N24" s="5"/>
      <c r="O24" s="5"/>
      <c r="P24" s="29"/>
      <c r="Q24" s="29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30" ht="18" customHeight="1" x14ac:dyDescent="0.25">
      <c r="A25" s="117">
        <v>13</v>
      </c>
      <c r="B25" s="118" t="s">
        <v>6</v>
      </c>
      <c r="C25" s="50" t="s">
        <v>79</v>
      </c>
      <c r="D25" s="51" t="s">
        <v>56</v>
      </c>
      <c r="E25" s="60">
        <v>1.94</v>
      </c>
      <c r="F25" s="60">
        <v>0.88</v>
      </c>
      <c r="G25" s="61">
        <v>0.16</v>
      </c>
      <c r="H25" s="62">
        <f t="shared" si="15"/>
        <v>0.27300000000000002</v>
      </c>
      <c r="I25" s="120">
        <f t="shared" ref="I25" si="31">(H25+H26)*240</f>
        <v>76.319999999999993</v>
      </c>
      <c r="J25" s="121"/>
      <c r="K25" s="82">
        <f t="shared" si="25"/>
        <v>0</v>
      </c>
      <c r="L25" s="123">
        <f t="shared" ref="L25" si="32">J25*I25</f>
        <v>0</v>
      </c>
      <c r="M25" s="112">
        <f t="shared" si="18"/>
        <v>0</v>
      </c>
      <c r="N25" s="5"/>
      <c r="O25" s="5"/>
      <c r="P25" s="29"/>
      <c r="Q25" s="29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30" ht="18" customHeight="1" x14ac:dyDescent="0.25">
      <c r="A26" s="117"/>
      <c r="B26" s="119"/>
      <c r="C26" s="52" t="s">
        <v>80</v>
      </c>
      <c r="D26" s="51" t="s">
        <v>59</v>
      </c>
      <c r="E26" s="60">
        <v>0.79</v>
      </c>
      <c r="F26" s="61">
        <v>0.38</v>
      </c>
      <c r="G26" s="61">
        <v>0.15</v>
      </c>
      <c r="H26" s="62">
        <f t="shared" si="15"/>
        <v>4.4999999999999998E-2</v>
      </c>
      <c r="I26" s="120"/>
      <c r="J26" s="122"/>
      <c r="K26" s="82">
        <f>J25</f>
        <v>0</v>
      </c>
      <c r="L26" s="123"/>
      <c r="M26" s="113"/>
      <c r="N26" s="5"/>
      <c r="O26" s="5"/>
      <c r="P26" s="29"/>
      <c r="Q26" s="29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30" ht="18" customHeight="1" x14ac:dyDescent="0.25">
      <c r="A27" s="117">
        <v>14</v>
      </c>
      <c r="B27" s="118" t="s">
        <v>37</v>
      </c>
      <c r="C27" s="50" t="s">
        <v>79</v>
      </c>
      <c r="D27" s="51" t="s">
        <v>56</v>
      </c>
      <c r="E27" s="60">
        <v>2.04</v>
      </c>
      <c r="F27" s="60">
        <v>1.1000000000000001</v>
      </c>
      <c r="G27" s="61">
        <v>0.16</v>
      </c>
      <c r="H27" s="62">
        <f t="shared" si="15"/>
        <v>0.35899999999999999</v>
      </c>
      <c r="I27" s="120">
        <f t="shared" ref="I27" si="33">(H27+H28)*240</f>
        <v>96.96</v>
      </c>
      <c r="J27" s="121"/>
      <c r="K27" s="82">
        <f t="shared" si="25"/>
        <v>0</v>
      </c>
      <c r="L27" s="123">
        <f t="shared" ref="L27" si="34">J27*I27</f>
        <v>0</v>
      </c>
      <c r="M27" s="112">
        <f t="shared" si="18"/>
        <v>0</v>
      </c>
      <c r="N27" s="5"/>
      <c r="O27" s="5"/>
      <c r="P27" s="29"/>
      <c r="Q27" s="29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30" ht="18" customHeight="1" x14ac:dyDescent="0.25">
      <c r="A28" s="117"/>
      <c r="B28" s="119"/>
      <c r="C28" s="52" t="s">
        <v>80</v>
      </c>
      <c r="D28" s="51" t="s">
        <v>59</v>
      </c>
      <c r="E28" s="60">
        <v>0.79</v>
      </c>
      <c r="F28" s="61">
        <v>0.38</v>
      </c>
      <c r="G28" s="61">
        <v>0.15</v>
      </c>
      <c r="H28" s="62">
        <f t="shared" si="15"/>
        <v>4.4999999999999998E-2</v>
      </c>
      <c r="I28" s="120"/>
      <c r="J28" s="122"/>
      <c r="K28" s="82">
        <f>J27</f>
        <v>0</v>
      </c>
      <c r="L28" s="123"/>
      <c r="M28" s="113"/>
      <c r="N28" s="5"/>
      <c r="O28" s="5"/>
      <c r="P28" s="29"/>
      <c r="Q28" s="29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30" s="3" customFormat="1" ht="18" customHeight="1" x14ac:dyDescent="0.25">
      <c r="A29" s="133">
        <v>15</v>
      </c>
      <c r="B29" s="141" t="s">
        <v>7</v>
      </c>
      <c r="C29" s="46" t="s">
        <v>79</v>
      </c>
      <c r="D29" s="41" t="s">
        <v>56</v>
      </c>
      <c r="E29" s="67">
        <v>1.64</v>
      </c>
      <c r="F29" s="67">
        <v>1.04</v>
      </c>
      <c r="G29" s="65">
        <v>0.16</v>
      </c>
      <c r="H29" s="66">
        <f t="shared" si="15"/>
        <v>0.27300000000000002</v>
      </c>
      <c r="I29" s="134">
        <f t="shared" ref="I29" si="35">(H29+H30)*240</f>
        <v>76.319999999999993</v>
      </c>
      <c r="J29" s="162"/>
      <c r="K29" s="82">
        <f t="shared" si="25"/>
        <v>0</v>
      </c>
      <c r="L29" s="123">
        <f t="shared" ref="L29" si="36">J29*I29</f>
        <v>0</v>
      </c>
      <c r="M29" s="112">
        <f t="shared" si="18"/>
        <v>0</v>
      </c>
      <c r="N29" s="5"/>
      <c r="O29" s="5"/>
      <c r="P29" s="29"/>
      <c r="Q29" s="2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3" customFormat="1" ht="18" customHeight="1" x14ac:dyDescent="0.25">
      <c r="A30" s="133"/>
      <c r="B30" s="142"/>
      <c r="C30" s="47" t="s">
        <v>80</v>
      </c>
      <c r="D30" s="41" t="s">
        <v>59</v>
      </c>
      <c r="E30" s="67">
        <v>0.79</v>
      </c>
      <c r="F30" s="65">
        <v>0.38</v>
      </c>
      <c r="G30" s="65">
        <v>0.15</v>
      </c>
      <c r="H30" s="66">
        <f t="shared" si="15"/>
        <v>4.4999999999999998E-2</v>
      </c>
      <c r="I30" s="134"/>
      <c r="J30" s="163"/>
      <c r="K30" s="82">
        <f>J29</f>
        <v>0</v>
      </c>
      <c r="L30" s="123"/>
      <c r="M30" s="113"/>
      <c r="N30" s="5"/>
      <c r="O30" s="5"/>
      <c r="P30" s="29"/>
      <c r="Q30" s="29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3" customFormat="1" ht="18" customHeight="1" x14ac:dyDescent="0.25">
      <c r="A31" s="133">
        <v>16</v>
      </c>
      <c r="B31" s="141" t="s">
        <v>8</v>
      </c>
      <c r="C31" s="46" t="s">
        <v>79</v>
      </c>
      <c r="D31" s="41" t="s">
        <v>56</v>
      </c>
      <c r="E31" s="67">
        <v>2.04</v>
      </c>
      <c r="F31" s="67">
        <v>1.04</v>
      </c>
      <c r="G31" s="65">
        <v>0.16</v>
      </c>
      <c r="H31" s="66">
        <f t="shared" si="15"/>
        <v>0.33900000000000002</v>
      </c>
      <c r="I31" s="134">
        <f t="shared" ref="I31" si="37">(H31+H32)*240</f>
        <v>92.16</v>
      </c>
      <c r="J31" s="162"/>
      <c r="K31" s="82">
        <f t="shared" si="25"/>
        <v>0</v>
      </c>
      <c r="L31" s="123">
        <f t="shared" ref="L31" si="38">J31*I31</f>
        <v>0</v>
      </c>
      <c r="M31" s="112">
        <f t="shared" si="18"/>
        <v>0</v>
      </c>
      <c r="N31" s="5"/>
      <c r="O31" s="5"/>
      <c r="P31" s="29"/>
      <c r="Q31" s="29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3" customFormat="1" ht="18" customHeight="1" x14ac:dyDescent="0.25">
      <c r="A32" s="133"/>
      <c r="B32" s="142"/>
      <c r="C32" s="47" t="s">
        <v>80</v>
      </c>
      <c r="D32" s="41" t="s">
        <v>59</v>
      </c>
      <c r="E32" s="67">
        <v>0.79</v>
      </c>
      <c r="F32" s="65">
        <v>0.38</v>
      </c>
      <c r="G32" s="65">
        <v>0.15</v>
      </c>
      <c r="H32" s="66">
        <f t="shared" si="15"/>
        <v>4.4999999999999998E-2</v>
      </c>
      <c r="I32" s="134"/>
      <c r="J32" s="163"/>
      <c r="K32" s="82">
        <f>J31</f>
        <v>0</v>
      </c>
      <c r="L32" s="123"/>
      <c r="M32" s="113"/>
      <c r="N32" s="5"/>
      <c r="O32" s="5"/>
      <c r="P32" s="29"/>
      <c r="Q32" s="29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s="4" customFormat="1" ht="18" customHeight="1" x14ac:dyDescent="0.25">
      <c r="A33" s="124">
        <v>17</v>
      </c>
      <c r="B33" s="118" t="s">
        <v>71</v>
      </c>
      <c r="C33" s="50" t="s">
        <v>82</v>
      </c>
      <c r="D33" s="51" t="s">
        <v>60</v>
      </c>
      <c r="E33" s="60">
        <v>1.4</v>
      </c>
      <c r="F33" s="60">
        <v>1.4</v>
      </c>
      <c r="G33" s="61">
        <v>0.16</v>
      </c>
      <c r="H33" s="62">
        <f t="shared" si="15"/>
        <v>0.314</v>
      </c>
      <c r="I33" s="128">
        <f t="shared" ref="I33" si="39">H33*240</f>
        <v>75.36</v>
      </c>
      <c r="J33" s="121"/>
      <c r="K33" s="82">
        <f t="shared" ref="K33" si="40">J33</f>
        <v>0</v>
      </c>
      <c r="L33" s="114">
        <f>J33*I33</f>
        <v>0</v>
      </c>
      <c r="M33" s="112">
        <f t="shared" ref="M33" si="41">K33*H33</f>
        <v>0</v>
      </c>
      <c r="N33" s="5"/>
      <c r="O33" s="5"/>
      <c r="P33" s="29"/>
      <c r="Q33" s="29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4" customFormat="1" ht="18" customHeight="1" x14ac:dyDescent="0.25">
      <c r="A34" s="125"/>
      <c r="B34" s="127"/>
      <c r="C34" s="52" t="s">
        <v>81</v>
      </c>
      <c r="D34" s="51" t="s">
        <v>61</v>
      </c>
      <c r="E34" s="60">
        <v>0.7</v>
      </c>
      <c r="F34" s="60">
        <v>0.9</v>
      </c>
      <c r="G34" s="61">
        <v>0.16</v>
      </c>
      <c r="H34" s="62">
        <f t="shared" si="15"/>
        <v>0.10100000000000001</v>
      </c>
      <c r="I34" s="129"/>
      <c r="J34" s="131"/>
      <c r="K34" s="82">
        <f>J33</f>
        <v>0</v>
      </c>
      <c r="L34" s="115"/>
      <c r="M34" s="116"/>
      <c r="N34" s="5"/>
      <c r="O34" s="5"/>
      <c r="P34" s="29"/>
      <c r="Q34" s="29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4" customFormat="1" ht="18" customHeight="1" x14ac:dyDescent="0.25">
      <c r="A35" s="126"/>
      <c r="B35" s="119"/>
      <c r="C35" s="52" t="s">
        <v>83</v>
      </c>
      <c r="D35" s="51" t="s">
        <v>62</v>
      </c>
      <c r="E35" s="60">
        <v>0.77</v>
      </c>
      <c r="F35" s="60">
        <v>0.2</v>
      </c>
      <c r="G35" s="61">
        <v>0.2</v>
      </c>
      <c r="H35" s="62">
        <f t="shared" si="15"/>
        <v>3.1E-2</v>
      </c>
      <c r="I35" s="130"/>
      <c r="J35" s="122"/>
      <c r="K35" s="82">
        <f>J33</f>
        <v>0</v>
      </c>
      <c r="L35" s="132"/>
      <c r="M35" s="113"/>
      <c r="N35" s="5"/>
      <c r="O35" s="5"/>
      <c r="P35" s="29"/>
      <c r="Q35" s="29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8.75" x14ac:dyDescent="0.25">
      <c r="A36" s="26">
        <v>18</v>
      </c>
      <c r="B36" s="8" t="s">
        <v>9</v>
      </c>
      <c r="C36" s="46" t="s">
        <v>84</v>
      </c>
      <c r="D36" s="41" t="s">
        <v>57</v>
      </c>
      <c r="E36" s="67">
        <v>1.04</v>
      </c>
      <c r="F36" s="67">
        <v>0.74</v>
      </c>
      <c r="G36" s="65">
        <v>0.16</v>
      </c>
      <c r="H36" s="66">
        <f t="shared" si="15"/>
        <v>0.123</v>
      </c>
      <c r="I36" s="68">
        <f t="shared" ref="I36:I62" si="42">H36*240</f>
        <v>29.52</v>
      </c>
      <c r="J36" s="14"/>
      <c r="K36" s="82">
        <f t="shared" si="25"/>
        <v>0</v>
      </c>
      <c r="L36" s="16">
        <f>J36*I36</f>
        <v>0</v>
      </c>
      <c r="M36" s="17">
        <f t="shared" si="18"/>
        <v>0</v>
      </c>
      <c r="N36" s="5"/>
      <c r="O36" s="5"/>
      <c r="P36" s="29"/>
      <c r="Q36" s="29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8.75" x14ac:dyDescent="0.25">
      <c r="A37" s="26">
        <v>19</v>
      </c>
      <c r="B37" s="8" t="s">
        <v>10</v>
      </c>
      <c r="C37" s="46" t="s">
        <v>84</v>
      </c>
      <c r="D37" s="41" t="s">
        <v>57</v>
      </c>
      <c r="E37" s="67">
        <v>1.24</v>
      </c>
      <c r="F37" s="67">
        <v>0.84</v>
      </c>
      <c r="G37" s="65">
        <v>0.16</v>
      </c>
      <c r="H37" s="66">
        <f t="shared" si="15"/>
        <v>0.16700000000000001</v>
      </c>
      <c r="I37" s="68">
        <f t="shared" si="42"/>
        <v>40.08</v>
      </c>
      <c r="J37" s="14"/>
      <c r="K37" s="82">
        <f t="shared" si="25"/>
        <v>0</v>
      </c>
      <c r="L37" s="38">
        <f t="shared" ref="L37:L49" si="43">J37*I37</f>
        <v>0</v>
      </c>
      <c r="M37" s="17">
        <f t="shared" si="18"/>
        <v>0</v>
      </c>
      <c r="N37" s="5"/>
      <c r="O37" s="5"/>
      <c r="P37" s="29"/>
      <c r="Q37" s="29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8.75" x14ac:dyDescent="0.25">
      <c r="A38" s="39">
        <v>20</v>
      </c>
      <c r="B38" s="8" t="s">
        <v>11</v>
      </c>
      <c r="C38" s="46" t="s">
        <v>84</v>
      </c>
      <c r="D38" s="41" t="s">
        <v>57</v>
      </c>
      <c r="E38" s="67">
        <v>1.54</v>
      </c>
      <c r="F38" s="67">
        <v>0.94</v>
      </c>
      <c r="G38" s="65">
        <v>0.16</v>
      </c>
      <c r="H38" s="66">
        <f t="shared" si="15"/>
        <v>0.23200000000000001</v>
      </c>
      <c r="I38" s="68">
        <f t="shared" si="42"/>
        <v>55.68</v>
      </c>
      <c r="J38" s="14"/>
      <c r="K38" s="82">
        <f t="shared" si="25"/>
        <v>0</v>
      </c>
      <c r="L38" s="38">
        <f t="shared" si="43"/>
        <v>0</v>
      </c>
      <c r="M38" s="17">
        <f t="shared" si="18"/>
        <v>0</v>
      </c>
      <c r="N38" s="5"/>
      <c r="O38" s="5"/>
      <c r="P38" s="29"/>
      <c r="Q38" s="29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3" customFormat="1" ht="18.75" x14ac:dyDescent="0.25">
      <c r="A39" s="56">
        <v>21</v>
      </c>
      <c r="B39" s="51" t="s">
        <v>12</v>
      </c>
      <c r="C39" s="50" t="s">
        <v>84</v>
      </c>
      <c r="D39" s="51" t="s">
        <v>57</v>
      </c>
      <c r="E39" s="60">
        <v>1.54</v>
      </c>
      <c r="F39" s="60">
        <v>0.94</v>
      </c>
      <c r="G39" s="61">
        <v>0.16</v>
      </c>
      <c r="H39" s="62">
        <f t="shared" si="15"/>
        <v>0.23200000000000001</v>
      </c>
      <c r="I39" s="69">
        <f t="shared" si="42"/>
        <v>55.68</v>
      </c>
      <c r="J39" s="57"/>
      <c r="K39" s="82">
        <f t="shared" si="25"/>
        <v>0</v>
      </c>
      <c r="L39" s="38">
        <f t="shared" si="43"/>
        <v>0</v>
      </c>
      <c r="M39" s="17">
        <f t="shared" si="18"/>
        <v>0</v>
      </c>
      <c r="N39" s="5"/>
      <c r="O39" s="5"/>
      <c r="P39" s="29"/>
      <c r="Q39" s="29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3" customFormat="1" ht="18.75" x14ac:dyDescent="0.25">
      <c r="A40" s="56">
        <v>22</v>
      </c>
      <c r="B40" s="51" t="s">
        <v>13</v>
      </c>
      <c r="C40" s="50" t="s">
        <v>84</v>
      </c>
      <c r="D40" s="51" t="s">
        <v>57</v>
      </c>
      <c r="E40" s="60">
        <v>2.04</v>
      </c>
      <c r="F40" s="60">
        <v>1.04</v>
      </c>
      <c r="G40" s="61">
        <v>0.16</v>
      </c>
      <c r="H40" s="62">
        <f t="shared" si="15"/>
        <v>0.33900000000000002</v>
      </c>
      <c r="I40" s="69">
        <f t="shared" si="42"/>
        <v>81.36</v>
      </c>
      <c r="J40" s="57"/>
      <c r="K40" s="82">
        <f t="shared" si="25"/>
        <v>0</v>
      </c>
      <c r="L40" s="38">
        <f t="shared" si="43"/>
        <v>0</v>
      </c>
      <c r="M40" s="17">
        <f t="shared" si="18"/>
        <v>0</v>
      </c>
      <c r="N40" s="5"/>
      <c r="O40" s="5"/>
      <c r="P40" s="29"/>
      <c r="Q40" s="29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8.75" x14ac:dyDescent="0.25">
      <c r="A41" s="39">
        <v>23</v>
      </c>
      <c r="B41" s="33" t="s">
        <v>14</v>
      </c>
      <c r="C41" s="46" t="s">
        <v>84</v>
      </c>
      <c r="D41" s="41" t="s">
        <v>57</v>
      </c>
      <c r="E41" s="67">
        <v>1.24</v>
      </c>
      <c r="F41" s="67">
        <v>0.74</v>
      </c>
      <c r="G41" s="65">
        <v>0.16</v>
      </c>
      <c r="H41" s="66">
        <f t="shared" si="15"/>
        <v>0.14699999999999999</v>
      </c>
      <c r="I41" s="68">
        <f t="shared" si="42"/>
        <v>35.28</v>
      </c>
      <c r="J41" s="14"/>
      <c r="K41" s="82">
        <f t="shared" si="25"/>
        <v>0</v>
      </c>
      <c r="L41" s="38">
        <f t="shared" si="43"/>
        <v>0</v>
      </c>
      <c r="M41" s="17">
        <f t="shared" si="18"/>
        <v>0</v>
      </c>
      <c r="N41" s="5"/>
      <c r="O41" s="5"/>
      <c r="P41" s="29"/>
      <c r="Q41" s="29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8.75" x14ac:dyDescent="0.25">
      <c r="A42" s="39">
        <v>24</v>
      </c>
      <c r="B42" s="8" t="s">
        <v>15</v>
      </c>
      <c r="C42" s="46" t="s">
        <v>84</v>
      </c>
      <c r="D42" s="41" t="s">
        <v>57</v>
      </c>
      <c r="E42" s="67">
        <v>1.44</v>
      </c>
      <c r="F42" s="67">
        <v>0.84</v>
      </c>
      <c r="G42" s="65">
        <v>0.16</v>
      </c>
      <c r="H42" s="66">
        <f t="shared" si="15"/>
        <v>0.19400000000000001</v>
      </c>
      <c r="I42" s="68">
        <f t="shared" si="42"/>
        <v>46.56</v>
      </c>
      <c r="J42" s="14"/>
      <c r="K42" s="82">
        <f t="shared" si="25"/>
        <v>0</v>
      </c>
      <c r="L42" s="38">
        <f t="shared" si="43"/>
        <v>0</v>
      </c>
      <c r="M42" s="17">
        <f t="shared" si="18"/>
        <v>0</v>
      </c>
      <c r="N42" s="5"/>
      <c r="O42" s="5"/>
      <c r="P42" s="29"/>
      <c r="Q42" s="29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8.75" x14ac:dyDescent="0.25">
      <c r="A43" s="39">
        <v>25</v>
      </c>
      <c r="B43" s="33" t="s">
        <v>16</v>
      </c>
      <c r="C43" s="46" t="s">
        <v>84</v>
      </c>
      <c r="D43" s="41" t="s">
        <v>57</v>
      </c>
      <c r="E43" s="67">
        <v>1.64</v>
      </c>
      <c r="F43" s="67">
        <v>0.94</v>
      </c>
      <c r="G43" s="65">
        <v>0.16</v>
      </c>
      <c r="H43" s="66">
        <f t="shared" si="15"/>
        <v>0.247</v>
      </c>
      <c r="I43" s="68">
        <f t="shared" si="42"/>
        <v>59.28</v>
      </c>
      <c r="J43" s="14"/>
      <c r="K43" s="82">
        <f t="shared" si="25"/>
        <v>0</v>
      </c>
      <c r="L43" s="38">
        <f t="shared" si="43"/>
        <v>0</v>
      </c>
      <c r="M43" s="17">
        <f t="shared" si="18"/>
        <v>0</v>
      </c>
      <c r="N43" s="5"/>
      <c r="O43" s="5"/>
      <c r="P43" s="29"/>
      <c r="Q43" s="29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8.75" x14ac:dyDescent="0.25">
      <c r="A44" s="56">
        <v>26</v>
      </c>
      <c r="B44" s="58" t="s">
        <v>48</v>
      </c>
      <c r="C44" s="50" t="s">
        <v>84</v>
      </c>
      <c r="D44" s="51" t="s">
        <v>57</v>
      </c>
      <c r="E44" s="60">
        <v>1.24</v>
      </c>
      <c r="F44" s="60">
        <v>0.84</v>
      </c>
      <c r="G44" s="61">
        <v>0.16</v>
      </c>
      <c r="H44" s="62">
        <f t="shared" si="15"/>
        <v>0.16700000000000001</v>
      </c>
      <c r="I44" s="69">
        <f t="shared" si="42"/>
        <v>40.08</v>
      </c>
      <c r="J44" s="59"/>
      <c r="K44" s="82">
        <f t="shared" si="25"/>
        <v>0</v>
      </c>
      <c r="L44" s="38">
        <f t="shared" si="43"/>
        <v>0</v>
      </c>
      <c r="M44" s="37">
        <f t="shared" si="18"/>
        <v>0</v>
      </c>
      <c r="N44" s="5"/>
      <c r="O44" s="5"/>
      <c r="P44" s="29"/>
      <c r="Q44" s="29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8.75" x14ac:dyDescent="0.25">
      <c r="A45" s="56">
        <v>27</v>
      </c>
      <c r="B45" s="58" t="s">
        <v>49</v>
      </c>
      <c r="C45" s="50" t="s">
        <v>84</v>
      </c>
      <c r="D45" s="51" t="s">
        <v>57</v>
      </c>
      <c r="E45" s="60">
        <v>1.54</v>
      </c>
      <c r="F45" s="60">
        <v>0.94</v>
      </c>
      <c r="G45" s="61">
        <v>0.16</v>
      </c>
      <c r="H45" s="62">
        <f t="shared" si="15"/>
        <v>0.23200000000000001</v>
      </c>
      <c r="I45" s="69">
        <f t="shared" si="42"/>
        <v>55.68</v>
      </c>
      <c r="J45" s="59"/>
      <c r="K45" s="82">
        <f t="shared" si="25"/>
        <v>0</v>
      </c>
      <c r="L45" s="38">
        <f t="shared" si="43"/>
        <v>0</v>
      </c>
      <c r="M45" s="37">
        <f t="shared" si="18"/>
        <v>0</v>
      </c>
      <c r="N45" s="5"/>
      <c r="O45" s="5"/>
      <c r="P45" s="29"/>
      <c r="Q45" s="29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8.75" x14ac:dyDescent="0.25">
      <c r="A46" s="56">
        <v>28</v>
      </c>
      <c r="B46" s="58" t="s">
        <v>50</v>
      </c>
      <c r="C46" s="50" t="s">
        <v>84</v>
      </c>
      <c r="D46" s="51" t="s">
        <v>57</v>
      </c>
      <c r="E46" s="60">
        <v>1.75</v>
      </c>
      <c r="F46" s="60">
        <v>1.04</v>
      </c>
      <c r="G46" s="61">
        <v>0.16</v>
      </c>
      <c r="H46" s="62">
        <f t="shared" si="15"/>
        <v>0.29099999999999998</v>
      </c>
      <c r="I46" s="69">
        <f t="shared" si="42"/>
        <v>69.84</v>
      </c>
      <c r="J46" s="59"/>
      <c r="K46" s="82">
        <f t="shared" si="25"/>
        <v>0</v>
      </c>
      <c r="L46" s="38">
        <f t="shared" si="43"/>
        <v>0</v>
      </c>
      <c r="M46" s="37">
        <f t="shared" si="18"/>
        <v>0</v>
      </c>
      <c r="N46" s="5"/>
      <c r="O46" s="5"/>
      <c r="P46" s="29"/>
      <c r="Q46" s="29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8.75" x14ac:dyDescent="0.25">
      <c r="A47" s="56">
        <v>29</v>
      </c>
      <c r="B47" s="58" t="s">
        <v>51</v>
      </c>
      <c r="C47" s="50" t="s">
        <v>84</v>
      </c>
      <c r="D47" s="51" t="s">
        <v>57</v>
      </c>
      <c r="E47" s="60">
        <v>2.25</v>
      </c>
      <c r="F47" s="60">
        <v>1.1399999999999999</v>
      </c>
      <c r="G47" s="61">
        <v>0.16</v>
      </c>
      <c r="H47" s="62">
        <f t="shared" si="15"/>
        <v>0.41</v>
      </c>
      <c r="I47" s="69">
        <f t="shared" si="42"/>
        <v>98.4</v>
      </c>
      <c r="J47" s="59"/>
      <c r="K47" s="82">
        <f t="shared" si="25"/>
        <v>0</v>
      </c>
      <c r="L47" s="38">
        <f t="shared" si="43"/>
        <v>0</v>
      </c>
      <c r="M47" s="37">
        <f t="shared" si="18"/>
        <v>0</v>
      </c>
      <c r="N47" s="5"/>
      <c r="O47" s="5"/>
      <c r="P47" s="29"/>
      <c r="Q47" s="29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8.75" x14ac:dyDescent="0.25">
      <c r="A48" s="42">
        <v>30</v>
      </c>
      <c r="B48" s="40" t="s">
        <v>72</v>
      </c>
      <c r="C48" s="46" t="s">
        <v>84</v>
      </c>
      <c r="D48" s="41" t="s">
        <v>57</v>
      </c>
      <c r="E48" s="67">
        <v>1.1399999999999999</v>
      </c>
      <c r="F48" s="67">
        <v>0.74</v>
      </c>
      <c r="G48" s="65">
        <v>0.16</v>
      </c>
      <c r="H48" s="66">
        <f t="shared" si="15"/>
        <v>0.13500000000000001</v>
      </c>
      <c r="I48" s="68">
        <f t="shared" si="42"/>
        <v>32.4</v>
      </c>
      <c r="J48" s="34"/>
      <c r="K48" s="82">
        <f t="shared" si="25"/>
        <v>0</v>
      </c>
      <c r="L48" s="38">
        <f t="shared" si="43"/>
        <v>0</v>
      </c>
      <c r="M48" s="35">
        <f t="shared" si="18"/>
        <v>0</v>
      </c>
      <c r="N48" s="5"/>
      <c r="O48" s="5"/>
      <c r="P48" s="29"/>
      <c r="Q48" s="29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8.75" x14ac:dyDescent="0.25">
      <c r="A49" s="42">
        <v>31</v>
      </c>
      <c r="B49" s="40" t="s">
        <v>73</v>
      </c>
      <c r="C49" s="46" t="s">
        <v>84</v>
      </c>
      <c r="D49" s="41" t="s">
        <v>57</v>
      </c>
      <c r="E49" s="67">
        <v>1.24</v>
      </c>
      <c r="F49" s="67">
        <v>0.84</v>
      </c>
      <c r="G49" s="65">
        <v>0.16</v>
      </c>
      <c r="H49" s="66">
        <f t="shared" si="15"/>
        <v>0.16700000000000001</v>
      </c>
      <c r="I49" s="68">
        <f t="shared" si="42"/>
        <v>40.08</v>
      </c>
      <c r="J49" s="34"/>
      <c r="K49" s="82">
        <f t="shared" si="25"/>
        <v>0</v>
      </c>
      <c r="L49" s="38">
        <f t="shared" si="43"/>
        <v>0</v>
      </c>
      <c r="M49" s="35">
        <f t="shared" si="18"/>
        <v>0</v>
      </c>
      <c r="N49" s="5"/>
      <c r="O49" s="5"/>
      <c r="P49" s="29"/>
      <c r="Q49" s="29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8" customHeight="1" x14ac:dyDescent="0.25">
      <c r="A50" s="124">
        <v>32</v>
      </c>
      <c r="B50" s="118" t="s">
        <v>18</v>
      </c>
      <c r="C50" s="50" t="s">
        <v>79</v>
      </c>
      <c r="D50" s="51" t="s">
        <v>60</v>
      </c>
      <c r="E50" s="60">
        <v>1.04</v>
      </c>
      <c r="F50" s="60">
        <v>0.74</v>
      </c>
      <c r="G50" s="61">
        <v>0.16</v>
      </c>
      <c r="H50" s="62">
        <f t="shared" si="15"/>
        <v>0.123</v>
      </c>
      <c r="I50" s="120">
        <f t="shared" ref="I50" si="44">(H50+H51)*240</f>
        <v>35.04</v>
      </c>
      <c r="J50" s="121"/>
      <c r="K50" s="82">
        <f t="shared" si="25"/>
        <v>0</v>
      </c>
      <c r="L50" s="114">
        <f>J50*I50</f>
        <v>0</v>
      </c>
      <c r="M50" s="112">
        <f t="shared" si="18"/>
        <v>0</v>
      </c>
      <c r="N50" s="5"/>
      <c r="O50" s="5"/>
      <c r="P50" s="29"/>
      <c r="Q50" s="29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8" customHeight="1" x14ac:dyDescent="0.25">
      <c r="A51" s="126"/>
      <c r="B51" s="119"/>
      <c r="C51" s="52" t="s">
        <v>80</v>
      </c>
      <c r="D51" s="51" t="s">
        <v>61</v>
      </c>
      <c r="E51" s="60">
        <v>0.79</v>
      </c>
      <c r="F51" s="61">
        <v>0.19</v>
      </c>
      <c r="G51" s="61">
        <v>0.15</v>
      </c>
      <c r="H51" s="62">
        <f t="shared" ref="H51" si="45">E51*F51*G51</f>
        <v>2.3E-2</v>
      </c>
      <c r="I51" s="120"/>
      <c r="J51" s="122"/>
      <c r="K51" s="81">
        <f>J50</f>
        <v>0</v>
      </c>
      <c r="L51" s="132"/>
      <c r="M51" s="113"/>
      <c r="N51" s="5"/>
      <c r="O51" s="5"/>
      <c r="P51" s="29"/>
      <c r="Q51" s="29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8.75" x14ac:dyDescent="0.25">
      <c r="A52" s="124">
        <v>33</v>
      </c>
      <c r="B52" s="118" t="s">
        <v>17</v>
      </c>
      <c r="C52" s="50" t="s">
        <v>79</v>
      </c>
      <c r="D52" s="51" t="s">
        <v>60</v>
      </c>
      <c r="E52" s="60">
        <v>1.24</v>
      </c>
      <c r="F52" s="60">
        <v>0.84</v>
      </c>
      <c r="G52" s="61">
        <v>0.16</v>
      </c>
      <c r="H52" s="62">
        <f t="shared" si="15"/>
        <v>0.16700000000000001</v>
      </c>
      <c r="I52" s="128">
        <f t="shared" si="42"/>
        <v>40.08</v>
      </c>
      <c r="J52" s="57"/>
      <c r="K52" s="82">
        <f t="shared" si="25"/>
        <v>0</v>
      </c>
      <c r="L52" s="114">
        <f>J52*I52</f>
        <v>0</v>
      </c>
      <c r="M52" s="112">
        <f t="shared" si="18"/>
        <v>0</v>
      </c>
      <c r="N52" s="5"/>
      <c r="O52" s="5"/>
      <c r="P52" s="29"/>
      <c r="Q52" s="29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8.75" x14ac:dyDescent="0.25">
      <c r="A53" s="126"/>
      <c r="B53" s="119"/>
      <c r="C53" s="52" t="s">
        <v>80</v>
      </c>
      <c r="D53" s="51" t="s">
        <v>61</v>
      </c>
      <c r="E53" s="60">
        <v>0.79</v>
      </c>
      <c r="F53" s="61">
        <v>0.19</v>
      </c>
      <c r="G53" s="61">
        <v>0.15</v>
      </c>
      <c r="H53" s="62">
        <f t="shared" si="15"/>
        <v>2.3E-2</v>
      </c>
      <c r="I53" s="130"/>
      <c r="J53" s="57"/>
      <c r="K53" s="82">
        <f t="shared" si="25"/>
        <v>0</v>
      </c>
      <c r="L53" s="132"/>
      <c r="M53" s="113"/>
      <c r="N53" s="5"/>
      <c r="O53" s="5"/>
      <c r="P53" s="29"/>
      <c r="Q53" s="29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8.75" x14ac:dyDescent="0.25">
      <c r="A54" s="56">
        <v>34</v>
      </c>
      <c r="B54" s="51" t="s">
        <v>19</v>
      </c>
      <c r="C54" s="50" t="s">
        <v>84</v>
      </c>
      <c r="D54" s="51" t="s">
        <v>57</v>
      </c>
      <c r="E54" s="60">
        <v>1.44</v>
      </c>
      <c r="F54" s="60">
        <v>0.94</v>
      </c>
      <c r="G54" s="61">
        <v>0.16</v>
      </c>
      <c r="H54" s="62">
        <f t="shared" si="15"/>
        <v>0.217</v>
      </c>
      <c r="I54" s="69">
        <f t="shared" si="42"/>
        <v>52.08</v>
      </c>
      <c r="J54" s="57"/>
      <c r="K54" s="82">
        <f t="shared" si="25"/>
        <v>0</v>
      </c>
      <c r="L54" s="16">
        <f>J54*I54</f>
        <v>0</v>
      </c>
      <c r="M54" s="17">
        <f t="shared" si="18"/>
        <v>0</v>
      </c>
      <c r="N54" s="5"/>
      <c r="O54" s="5"/>
      <c r="P54" s="29"/>
      <c r="Q54" s="29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4" customFormat="1" ht="18.75" x14ac:dyDescent="0.25">
      <c r="A55" s="36">
        <v>35</v>
      </c>
      <c r="B55" s="8" t="s">
        <v>20</v>
      </c>
      <c r="C55" s="46" t="s">
        <v>84</v>
      </c>
      <c r="D55" s="41" t="s">
        <v>57</v>
      </c>
      <c r="E55" s="67">
        <v>1.04</v>
      </c>
      <c r="F55" s="67">
        <v>0.74</v>
      </c>
      <c r="G55" s="65">
        <v>0.16</v>
      </c>
      <c r="H55" s="66">
        <f t="shared" si="15"/>
        <v>0.123</v>
      </c>
      <c r="I55" s="68">
        <f t="shared" si="42"/>
        <v>29.52</v>
      </c>
      <c r="J55" s="14"/>
      <c r="K55" s="82">
        <f t="shared" si="25"/>
        <v>0</v>
      </c>
      <c r="L55" s="38">
        <f t="shared" ref="L55:L57" si="46">J55*I55</f>
        <v>0</v>
      </c>
      <c r="M55" s="17">
        <f t="shared" si="18"/>
        <v>0</v>
      </c>
      <c r="N55" s="5"/>
      <c r="O55" s="5"/>
      <c r="P55" s="29"/>
      <c r="Q55" s="29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4" customFormat="1" ht="18.75" x14ac:dyDescent="0.25">
      <c r="A56" s="39">
        <v>36</v>
      </c>
      <c r="B56" s="8" t="s">
        <v>21</v>
      </c>
      <c r="C56" s="46" t="s">
        <v>84</v>
      </c>
      <c r="D56" s="41" t="s">
        <v>57</v>
      </c>
      <c r="E56" s="67">
        <v>1.24</v>
      </c>
      <c r="F56" s="67">
        <v>0.84</v>
      </c>
      <c r="G56" s="65">
        <v>0.16</v>
      </c>
      <c r="H56" s="66">
        <f t="shared" si="15"/>
        <v>0.16700000000000001</v>
      </c>
      <c r="I56" s="68">
        <f t="shared" si="42"/>
        <v>40.08</v>
      </c>
      <c r="J56" s="14"/>
      <c r="K56" s="82">
        <f t="shared" si="25"/>
        <v>0</v>
      </c>
      <c r="L56" s="38">
        <f t="shared" si="46"/>
        <v>0</v>
      </c>
      <c r="M56" s="17">
        <f t="shared" si="18"/>
        <v>0</v>
      </c>
      <c r="N56" s="5"/>
      <c r="O56" s="5"/>
      <c r="P56" s="29"/>
      <c r="Q56" s="29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4" customFormat="1" ht="18.75" x14ac:dyDescent="0.25">
      <c r="A57" s="39">
        <v>37</v>
      </c>
      <c r="B57" s="8" t="s">
        <v>22</v>
      </c>
      <c r="C57" s="46" t="s">
        <v>84</v>
      </c>
      <c r="D57" s="41" t="s">
        <v>57</v>
      </c>
      <c r="E57" s="67">
        <v>1.44</v>
      </c>
      <c r="F57" s="67">
        <v>0.94</v>
      </c>
      <c r="G57" s="65">
        <v>0.16</v>
      </c>
      <c r="H57" s="66">
        <f t="shared" si="15"/>
        <v>0.217</v>
      </c>
      <c r="I57" s="68">
        <f t="shared" si="42"/>
        <v>52.08</v>
      </c>
      <c r="J57" s="14"/>
      <c r="K57" s="82">
        <f t="shared" si="25"/>
        <v>0</v>
      </c>
      <c r="L57" s="38">
        <f t="shared" si="46"/>
        <v>0</v>
      </c>
      <c r="M57" s="17">
        <f t="shared" si="18"/>
        <v>0</v>
      </c>
      <c r="N57" s="5"/>
      <c r="O57" s="5"/>
      <c r="P57" s="29"/>
      <c r="Q57" s="29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8" customHeight="1" x14ac:dyDescent="0.25">
      <c r="A58" s="124">
        <v>38</v>
      </c>
      <c r="B58" s="118" t="s">
        <v>23</v>
      </c>
      <c r="C58" s="50" t="s">
        <v>79</v>
      </c>
      <c r="D58" s="51" t="s">
        <v>60</v>
      </c>
      <c r="E58" s="60">
        <v>1.54</v>
      </c>
      <c r="F58" s="60">
        <v>1.1399999999999999</v>
      </c>
      <c r="G58" s="61">
        <v>0.16</v>
      </c>
      <c r="H58" s="62">
        <f t="shared" si="15"/>
        <v>0.28100000000000003</v>
      </c>
      <c r="I58" s="128">
        <f t="shared" si="42"/>
        <v>67.44</v>
      </c>
      <c r="J58" s="121"/>
      <c r="K58" s="83">
        <f t="shared" si="25"/>
        <v>0</v>
      </c>
      <c r="L58" s="114">
        <f>J58*I58</f>
        <v>0</v>
      </c>
      <c r="M58" s="112">
        <f>K58*H58+K59*H59</f>
        <v>0</v>
      </c>
      <c r="P58" s="29"/>
      <c r="Q58" s="29"/>
      <c r="AB58" s="5"/>
      <c r="AC58" s="5"/>
      <c r="AD58" s="5"/>
    </row>
    <row r="59" spans="1:30" ht="18" customHeight="1" x14ac:dyDescent="0.25">
      <c r="A59" s="126"/>
      <c r="B59" s="119"/>
      <c r="C59" s="52" t="s">
        <v>80</v>
      </c>
      <c r="D59" s="51" t="s">
        <v>61</v>
      </c>
      <c r="E59" s="60">
        <v>0.75</v>
      </c>
      <c r="F59" s="60">
        <v>0.3</v>
      </c>
      <c r="G59" s="61">
        <v>0.3</v>
      </c>
      <c r="H59" s="62">
        <f t="shared" si="15"/>
        <v>6.8000000000000005E-2</v>
      </c>
      <c r="I59" s="130"/>
      <c r="J59" s="122"/>
      <c r="K59" s="84">
        <f>J58</f>
        <v>0</v>
      </c>
      <c r="L59" s="132"/>
      <c r="M59" s="113"/>
      <c r="P59" s="29"/>
      <c r="Q59" s="29"/>
      <c r="AB59" s="5"/>
      <c r="AC59" s="5"/>
      <c r="AD59" s="5"/>
    </row>
    <row r="60" spans="1:30" ht="18" customHeight="1" x14ac:dyDescent="0.25">
      <c r="A60" s="124">
        <v>39</v>
      </c>
      <c r="B60" s="118" t="s">
        <v>24</v>
      </c>
      <c r="C60" s="50" t="s">
        <v>79</v>
      </c>
      <c r="D60" s="51" t="s">
        <v>60</v>
      </c>
      <c r="E60" s="60">
        <v>2.04</v>
      </c>
      <c r="F60" s="60">
        <v>1.1399999999999999</v>
      </c>
      <c r="G60" s="61">
        <v>0.16</v>
      </c>
      <c r="H60" s="62">
        <f t="shared" si="15"/>
        <v>0.372</v>
      </c>
      <c r="I60" s="128">
        <f t="shared" si="42"/>
        <v>89.28</v>
      </c>
      <c r="J60" s="121"/>
      <c r="K60" s="83">
        <f t="shared" si="25"/>
        <v>0</v>
      </c>
      <c r="L60" s="114">
        <f>J60*I60</f>
        <v>0</v>
      </c>
      <c r="M60" s="112">
        <f>K60*H60+K61*H61</f>
        <v>0</v>
      </c>
      <c r="P60" s="29"/>
      <c r="Q60" s="29"/>
      <c r="AB60" s="5"/>
      <c r="AC60" s="5"/>
      <c r="AD60" s="5"/>
    </row>
    <row r="61" spans="1:30" ht="18" customHeight="1" x14ac:dyDescent="0.25">
      <c r="A61" s="126"/>
      <c r="B61" s="119"/>
      <c r="C61" s="52" t="s">
        <v>80</v>
      </c>
      <c r="D61" s="51" t="s">
        <v>61</v>
      </c>
      <c r="E61" s="60">
        <v>0.75</v>
      </c>
      <c r="F61" s="60">
        <v>0.3</v>
      </c>
      <c r="G61" s="61">
        <v>0.3</v>
      </c>
      <c r="H61" s="62">
        <f t="shared" si="15"/>
        <v>6.8000000000000005E-2</v>
      </c>
      <c r="I61" s="130"/>
      <c r="J61" s="122"/>
      <c r="K61" s="84">
        <f>J60</f>
        <v>0</v>
      </c>
      <c r="L61" s="132"/>
      <c r="M61" s="113"/>
      <c r="P61" s="29"/>
      <c r="Q61" s="29"/>
      <c r="AB61" s="5"/>
      <c r="AC61" s="5"/>
      <c r="AD61" s="5"/>
    </row>
    <row r="62" spans="1:30" s="4" customFormat="1" ht="18.75" x14ac:dyDescent="0.25">
      <c r="A62" s="27">
        <v>40</v>
      </c>
      <c r="B62" s="28" t="s">
        <v>38</v>
      </c>
      <c r="C62" s="46" t="s">
        <v>84</v>
      </c>
      <c r="D62" s="41" t="s">
        <v>57</v>
      </c>
      <c r="E62" s="67">
        <v>1.34</v>
      </c>
      <c r="F62" s="67">
        <v>0.84</v>
      </c>
      <c r="G62" s="65">
        <v>0.16</v>
      </c>
      <c r="H62" s="66">
        <f t="shared" ref="H62" si="47">E62*F62*G62</f>
        <v>0.18</v>
      </c>
      <c r="I62" s="68">
        <f t="shared" si="42"/>
        <v>43.2</v>
      </c>
      <c r="J62" s="14"/>
      <c r="K62" s="82">
        <f t="shared" ref="K62" si="48">J62</f>
        <v>0</v>
      </c>
      <c r="L62" s="16">
        <f>J62*I62</f>
        <v>0</v>
      </c>
      <c r="M62" s="17">
        <f t="shared" ref="M62" si="49">K62*H62</f>
        <v>0</v>
      </c>
      <c r="N62" s="5"/>
      <c r="O62" s="5"/>
      <c r="P62" s="29"/>
      <c r="Q62" s="29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s="4" customFormat="1" ht="18.75" x14ac:dyDescent="0.25">
      <c r="A63" s="31">
        <v>41</v>
      </c>
      <c r="B63" s="32" t="s">
        <v>43</v>
      </c>
      <c r="C63" s="46" t="s">
        <v>84</v>
      </c>
      <c r="D63" s="41" t="s">
        <v>57</v>
      </c>
      <c r="E63" s="67">
        <v>1.54</v>
      </c>
      <c r="F63" s="67">
        <v>0.94</v>
      </c>
      <c r="G63" s="65">
        <v>0.16</v>
      </c>
      <c r="H63" s="66">
        <f t="shared" ref="H63:H66" si="50">E63*F63*G63</f>
        <v>0.23200000000000001</v>
      </c>
      <c r="I63" s="68">
        <f t="shared" ref="I63:I64" si="51">H63*240</f>
        <v>55.68</v>
      </c>
      <c r="J63" s="14"/>
      <c r="K63" s="82">
        <f t="shared" ref="K63:K64" si="52">J63</f>
        <v>0</v>
      </c>
      <c r="L63" s="38">
        <f>J63*I63</f>
        <v>0</v>
      </c>
      <c r="M63" s="30">
        <f t="shared" ref="M63:M67" si="53">K63*H63</f>
        <v>0</v>
      </c>
      <c r="N63" s="5"/>
      <c r="O63" s="5"/>
      <c r="P63" s="29"/>
      <c r="Q63" s="29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4" customFormat="1" ht="18" customHeight="1" x14ac:dyDescent="0.25">
      <c r="A64" s="124">
        <v>42</v>
      </c>
      <c r="B64" s="118" t="s">
        <v>74</v>
      </c>
      <c r="C64" s="50" t="s">
        <v>82</v>
      </c>
      <c r="D64" s="51" t="s">
        <v>60</v>
      </c>
      <c r="E64" s="60">
        <v>1.84</v>
      </c>
      <c r="F64" s="60">
        <v>1.04</v>
      </c>
      <c r="G64" s="61">
        <v>0.16</v>
      </c>
      <c r="H64" s="62">
        <f t="shared" si="50"/>
        <v>0.30599999999999999</v>
      </c>
      <c r="I64" s="128">
        <f t="shared" si="51"/>
        <v>73.44</v>
      </c>
      <c r="J64" s="121"/>
      <c r="K64" s="82">
        <f t="shared" si="52"/>
        <v>0</v>
      </c>
      <c r="L64" s="114">
        <f>J64*I64</f>
        <v>0</v>
      </c>
      <c r="M64" s="112">
        <f>(K64*H64)+(H65*K65)+(H66*K66)</f>
        <v>0</v>
      </c>
      <c r="N64" s="5"/>
      <c r="O64" s="5"/>
      <c r="P64" s="29"/>
      <c r="Q64" s="29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s="4" customFormat="1" ht="18" customHeight="1" x14ac:dyDescent="0.25">
      <c r="A65" s="125"/>
      <c r="B65" s="127"/>
      <c r="C65" s="52" t="s">
        <v>81</v>
      </c>
      <c r="D65" s="51" t="s">
        <v>59</v>
      </c>
      <c r="E65" s="60">
        <v>0.75</v>
      </c>
      <c r="F65" s="60">
        <v>0.75</v>
      </c>
      <c r="G65" s="61">
        <v>0.15</v>
      </c>
      <c r="H65" s="62">
        <f t="shared" si="50"/>
        <v>8.4000000000000005E-2</v>
      </c>
      <c r="I65" s="129"/>
      <c r="J65" s="131"/>
      <c r="K65" s="82">
        <f>J64</f>
        <v>0</v>
      </c>
      <c r="L65" s="115"/>
      <c r="M65" s="116"/>
      <c r="N65" s="5"/>
      <c r="O65" s="5"/>
      <c r="P65" s="29"/>
      <c r="Q65" s="29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s="4" customFormat="1" ht="18" customHeight="1" x14ac:dyDescent="0.25">
      <c r="A66" s="126"/>
      <c r="B66" s="119"/>
      <c r="C66" s="52" t="s">
        <v>83</v>
      </c>
      <c r="D66" s="51" t="s">
        <v>63</v>
      </c>
      <c r="E66" s="60">
        <v>0.7</v>
      </c>
      <c r="F66" s="60">
        <v>0.39</v>
      </c>
      <c r="G66" s="61">
        <v>0.19</v>
      </c>
      <c r="H66" s="62">
        <f t="shared" si="50"/>
        <v>5.1999999999999998E-2</v>
      </c>
      <c r="I66" s="130"/>
      <c r="J66" s="122"/>
      <c r="K66" s="82">
        <f>J64</f>
        <v>0</v>
      </c>
      <c r="L66" s="132"/>
      <c r="M66" s="113"/>
      <c r="N66" s="5"/>
      <c r="O66" s="5"/>
      <c r="P66" s="29"/>
      <c r="Q66" s="29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s="4" customFormat="1" ht="18" customHeight="1" x14ac:dyDescent="0.25">
      <c r="A67" s="124">
        <v>43</v>
      </c>
      <c r="B67" s="118" t="s">
        <v>75</v>
      </c>
      <c r="C67" s="50" t="s">
        <v>82</v>
      </c>
      <c r="D67" s="51" t="s">
        <v>60</v>
      </c>
      <c r="E67" s="60">
        <v>2.2400000000000002</v>
      </c>
      <c r="F67" s="60">
        <v>1.1399999999999999</v>
      </c>
      <c r="G67" s="61">
        <v>0.16</v>
      </c>
      <c r="H67" s="62">
        <f t="shared" ref="H67:H69" si="54">E67*F67*G67</f>
        <v>0.40899999999999997</v>
      </c>
      <c r="I67" s="128">
        <f t="shared" ref="I67" si="55">H67*240</f>
        <v>98.16</v>
      </c>
      <c r="J67" s="121"/>
      <c r="K67" s="82">
        <f>J67</f>
        <v>0</v>
      </c>
      <c r="L67" s="114">
        <f>J67*I67</f>
        <v>0</v>
      </c>
      <c r="M67" s="112">
        <f t="shared" si="53"/>
        <v>0</v>
      </c>
      <c r="N67" s="5"/>
      <c r="O67" s="5"/>
      <c r="P67" s="29"/>
      <c r="Q67" s="29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s="4" customFormat="1" ht="18" customHeight="1" x14ac:dyDescent="0.25">
      <c r="A68" s="125"/>
      <c r="B68" s="127"/>
      <c r="C68" s="52" t="s">
        <v>81</v>
      </c>
      <c r="D68" s="51" t="s">
        <v>63</v>
      </c>
      <c r="E68" s="60">
        <v>0.75</v>
      </c>
      <c r="F68" s="60">
        <v>0.75</v>
      </c>
      <c r="G68" s="61">
        <v>0.15</v>
      </c>
      <c r="H68" s="62">
        <f t="shared" si="54"/>
        <v>8.4000000000000005E-2</v>
      </c>
      <c r="I68" s="129"/>
      <c r="J68" s="131"/>
      <c r="K68" s="82">
        <f>J67</f>
        <v>0</v>
      </c>
      <c r="L68" s="115"/>
      <c r="M68" s="116"/>
      <c r="N68" s="5"/>
      <c r="O68" s="5"/>
      <c r="P68" s="29"/>
      <c r="Q68" s="29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s="4" customFormat="1" ht="18" customHeight="1" thickBot="1" x14ac:dyDescent="0.3">
      <c r="A69" s="125"/>
      <c r="B69" s="127"/>
      <c r="C69" s="100" t="s">
        <v>83</v>
      </c>
      <c r="D69" s="86" t="s">
        <v>59</v>
      </c>
      <c r="E69" s="97">
        <v>0.7</v>
      </c>
      <c r="F69" s="97">
        <v>0.39</v>
      </c>
      <c r="G69" s="98">
        <v>0.19</v>
      </c>
      <c r="H69" s="99">
        <f t="shared" si="54"/>
        <v>5.1999999999999998E-2</v>
      </c>
      <c r="I69" s="129"/>
      <c r="J69" s="131"/>
      <c r="K69" s="83">
        <f>J67</f>
        <v>0</v>
      </c>
      <c r="L69" s="115"/>
      <c r="M69" s="116"/>
      <c r="N69" s="5"/>
      <c r="O69" s="5"/>
      <c r="P69" s="29"/>
      <c r="Q69" s="29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32.25" customHeight="1" x14ac:dyDescent="0.3">
      <c r="A70" s="101">
        <v>44</v>
      </c>
      <c r="B70" s="102" t="s">
        <v>30</v>
      </c>
      <c r="C70" s="155" t="s">
        <v>92</v>
      </c>
      <c r="D70" s="102" t="s">
        <v>64</v>
      </c>
      <c r="E70" s="103">
        <v>1.1000000000000001</v>
      </c>
      <c r="F70" s="103">
        <v>0.7</v>
      </c>
      <c r="G70" s="103">
        <v>0.47</v>
      </c>
      <c r="H70" s="104">
        <f>E70*F70*G70</f>
        <v>0.36199999999999999</v>
      </c>
      <c r="I70" s="105">
        <v>7.5</v>
      </c>
      <c r="J70" s="106"/>
      <c r="K70" s="107">
        <f t="shared" ref="K70:K84" si="56">J70/2</f>
        <v>0</v>
      </c>
      <c r="L70" s="108">
        <f>J70*I70</f>
        <v>0</v>
      </c>
      <c r="M70" s="109">
        <f>K70*H70</f>
        <v>0</v>
      </c>
    </row>
    <row r="71" spans="1:30" ht="18.75" x14ac:dyDescent="0.25">
      <c r="A71" s="49">
        <v>45</v>
      </c>
      <c r="B71" s="9" t="s">
        <v>85</v>
      </c>
      <c r="C71" s="156"/>
      <c r="D71" s="9" t="s">
        <v>64</v>
      </c>
      <c r="E71" s="70">
        <v>1.1000000000000001</v>
      </c>
      <c r="F71" s="70">
        <v>0.7</v>
      </c>
      <c r="G71" s="70">
        <v>0.47</v>
      </c>
      <c r="H71" s="71">
        <f>E71*F71*G71</f>
        <v>0.36199999999999999</v>
      </c>
      <c r="I71" s="72">
        <v>7</v>
      </c>
      <c r="J71" s="14"/>
      <c r="K71" s="85">
        <f t="shared" si="56"/>
        <v>0</v>
      </c>
      <c r="L71" s="18">
        <f>J71*I71</f>
        <v>0</v>
      </c>
      <c r="M71" s="48">
        <f>K71*H71</f>
        <v>0</v>
      </c>
    </row>
    <row r="72" spans="1:30" ht="18.75" x14ac:dyDescent="0.25">
      <c r="A72" s="87">
        <v>46</v>
      </c>
      <c r="B72" s="74" t="s">
        <v>45</v>
      </c>
      <c r="C72" s="156"/>
      <c r="D72" s="74" t="s">
        <v>64</v>
      </c>
      <c r="E72" s="88">
        <v>1.1000000000000001</v>
      </c>
      <c r="F72" s="88">
        <v>0.7</v>
      </c>
      <c r="G72" s="88">
        <v>0.47</v>
      </c>
      <c r="H72" s="89">
        <f t="shared" ref="H72:H73" si="57">E72*F72*G72</f>
        <v>0.36199999999999999</v>
      </c>
      <c r="I72" s="90">
        <v>7.5</v>
      </c>
      <c r="J72" s="91"/>
      <c r="K72" s="85">
        <f t="shared" si="56"/>
        <v>0</v>
      </c>
      <c r="L72" s="18">
        <f t="shared" ref="L72:L84" si="58">J72*I72</f>
        <v>0</v>
      </c>
      <c r="M72" s="35">
        <f t="shared" ref="M72:M73" si="59">K72*H72</f>
        <v>0</v>
      </c>
    </row>
    <row r="73" spans="1:30" ht="18.75" x14ac:dyDescent="0.25">
      <c r="A73" s="49">
        <v>47</v>
      </c>
      <c r="B73" s="9" t="s">
        <v>46</v>
      </c>
      <c r="C73" s="156"/>
      <c r="D73" s="9" t="s">
        <v>64</v>
      </c>
      <c r="E73" s="70">
        <v>1.1000000000000001</v>
      </c>
      <c r="F73" s="70">
        <v>0.7</v>
      </c>
      <c r="G73" s="70">
        <v>0.47</v>
      </c>
      <c r="H73" s="71">
        <f t="shared" si="57"/>
        <v>0.36199999999999999</v>
      </c>
      <c r="I73" s="72">
        <v>7.5</v>
      </c>
      <c r="J73" s="14"/>
      <c r="K73" s="85">
        <f t="shared" si="56"/>
        <v>0</v>
      </c>
      <c r="L73" s="18">
        <f t="shared" si="58"/>
        <v>0</v>
      </c>
      <c r="M73" s="35">
        <f t="shared" si="59"/>
        <v>0</v>
      </c>
    </row>
    <row r="74" spans="1:30" ht="16.350000000000001" customHeight="1" x14ac:dyDescent="0.25">
      <c r="A74" s="87">
        <v>48</v>
      </c>
      <c r="B74" s="74" t="s">
        <v>31</v>
      </c>
      <c r="C74" s="156"/>
      <c r="D74" s="74" t="s">
        <v>64</v>
      </c>
      <c r="E74" s="88">
        <v>1.1000000000000001</v>
      </c>
      <c r="F74" s="88">
        <v>0.7</v>
      </c>
      <c r="G74" s="92">
        <v>0.47</v>
      </c>
      <c r="H74" s="89">
        <f t="shared" ref="H74:H84" si="60">E74*F74*G74</f>
        <v>0.36199999999999999</v>
      </c>
      <c r="I74" s="90">
        <v>8</v>
      </c>
      <c r="J74" s="91"/>
      <c r="K74" s="85">
        <f t="shared" si="56"/>
        <v>0</v>
      </c>
      <c r="L74" s="18">
        <f t="shared" si="58"/>
        <v>0</v>
      </c>
      <c r="M74" s="17">
        <f t="shared" ref="M74:M84" si="61">K74*H74</f>
        <v>0</v>
      </c>
    </row>
    <row r="75" spans="1:30" ht="18.75" x14ac:dyDescent="0.25">
      <c r="A75" s="49">
        <v>49</v>
      </c>
      <c r="B75" s="9" t="s">
        <v>53</v>
      </c>
      <c r="C75" s="156"/>
      <c r="D75" s="9" t="s">
        <v>64</v>
      </c>
      <c r="E75" s="70">
        <v>1.1000000000000001</v>
      </c>
      <c r="F75" s="70">
        <v>0.7</v>
      </c>
      <c r="G75" s="73">
        <v>0.47</v>
      </c>
      <c r="H75" s="71">
        <f t="shared" si="60"/>
        <v>0.36199999999999999</v>
      </c>
      <c r="I75" s="72">
        <v>7.5</v>
      </c>
      <c r="J75" s="14"/>
      <c r="K75" s="85">
        <f t="shared" si="56"/>
        <v>0</v>
      </c>
      <c r="L75" s="18">
        <f t="shared" si="58"/>
        <v>0</v>
      </c>
      <c r="M75" s="17">
        <f t="shared" si="61"/>
        <v>0</v>
      </c>
    </row>
    <row r="76" spans="1:30" ht="18.75" x14ac:dyDescent="0.25">
      <c r="A76" s="87">
        <v>50</v>
      </c>
      <c r="B76" s="74" t="s">
        <v>54</v>
      </c>
      <c r="C76" s="156"/>
      <c r="D76" s="74" t="s">
        <v>64</v>
      </c>
      <c r="E76" s="88">
        <v>1.1000000000000001</v>
      </c>
      <c r="F76" s="88">
        <v>0.7</v>
      </c>
      <c r="G76" s="92">
        <v>0.47</v>
      </c>
      <c r="H76" s="89">
        <f t="shared" si="60"/>
        <v>0.36199999999999999</v>
      </c>
      <c r="I76" s="90">
        <v>15</v>
      </c>
      <c r="J76" s="91"/>
      <c r="K76" s="85">
        <f>J76</f>
        <v>0</v>
      </c>
      <c r="L76" s="18">
        <f t="shared" si="58"/>
        <v>0</v>
      </c>
      <c r="M76" s="17">
        <f t="shared" si="61"/>
        <v>0</v>
      </c>
    </row>
    <row r="77" spans="1:30" ht="18.75" x14ac:dyDescent="0.25">
      <c r="A77" s="49">
        <v>51</v>
      </c>
      <c r="B77" s="9" t="s">
        <v>47</v>
      </c>
      <c r="C77" s="156"/>
      <c r="D77" s="9" t="s">
        <v>64</v>
      </c>
      <c r="E77" s="70">
        <v>1.1000000000000001</v>
      </c>
      <c r="F77" s="70">
        <v>0.7</v>
      </c>
      <c r="G77" s="73">
        <v>0.47</v>
      </c>
      <c r="H77" s="71">
        <f t="shared" si="60"/>
        <v>0.36199999999999999</v>
      </c>
      <c r="I77" s="72">
        <v>14</v>
      </c>
      <c r="J77" s="14"/>
      <c r="K77" s="85">
        <f>J77</f>
        <v>0</v>
      </c>
      <c r="L77" s="18">
        <f t="shared" si="58"/>
        <v>0</v>
      </c>
      <c r="M77" s="17">
        <f t="shared" si="61"/>
        <v>0</v>
      </c>
    </row>
    <row r="78" spans="1:30" ht="18.75" x14ac:dyDescent="0.25">
      <c r="A78" s="87">
        <v>52</v>
      </c>
      <c r="B78" s="74" t="s">
        <v>32</v>
      </c>
      <c r="C78" s="156"/>
      <c r="D78" s="74" t="s">
        <v>64</v>
      </c>
      <c r="E78" s="88">
        <v>1.1000000000000001</v>
      </c>
      <c r="F78" s="88">
        <v>0.7</v>
      </c>
      <c r="G78" s="92">
        <v>0.47</v>
      </c>
      <c r="H78" s="89">
        <f t="shared" si="60"/>
        <v>0.36199999999999999</v>
      </c>
      <c r="I78" s="90">
        <v>12</v>
      </c>
      <c r="J78" s="91"/>
      <c r="K78" s="85">
        <f t="shared" si="56"/>
        <v>0</v>
      </c>
      <c r="L78" s="18">
        <f t="shared" si="58"/>
        <v>0</v>
      </c>
      <c r="M78" s="17">
        <f t="shared" si="61"/>
        <v>0</v>
      </c>
    </row>
    <row r="79" spans="1:30" ht="18.75" x14ac:dyDescent="0.25">
      <c r="A79" s="49">
        <v>53</v>
      </c>
      <c r="B79" s="9" t="s">
        <v>86</v>
      </c>
      <c r="C79" s="156"/>
      <c r="D79" s="9" t="s">
        <v>64</v>
      </c>
      <c r="E79" s="70">
        <v>1.1000000000000001</v>
      </c>
      <c r="F79" s="70">
        <v>0.7</v>
      </c>
      <c r="G79" s="73">
        <v>0.47</v>
      </c>
      <c r="H79" s="71">
        <f t="shared" ref="H79" si="62">E79*F79*G79</f>
        <v>0.36199999999999999</v>
      </c>
      <c r="I79" s="72">
        <v>10</v>
      </c>
      <c r="J79" s="14"/>
      <c r="K79" s="85">
        <f t="shared" si="56"/>
        <v>0</v>
      </c>
      <c r="L79" s="18">
        <f t="shared" ref="L79" si="63">J79*I79</f>
        <v>0</v>
      </c>
      <c r="M79" s="48">
        <f t="shared" ref="M79" si="64">K79*H79</f>
        <v>0</v>
      </c>
    </row>
    <row r="80" spans="1:30" ht="18.75" x14ac:dyDescent="0.25">
      <c r="A80" s="87">
        <v>54</v>
      </c>
      <c r="B80" s="74" t="s">
        <v>39</v>
      </c>
      <c r="C80" s="156"/>
      <c r="D80" s="74" t="s">
        <v>64</v>
      </c>
      <c r="E80" s="88">
        <v>1.1000000000000001</v>
      </c>
      <c r="F80" s="88">
        <v>0.7</v>
      </c>
      <c r="G80" s="92">
        <v>0.47</v>
      </c>
      <c r="H80" s="89">
        <f t="shared" si="60"/>
        <v>0.36199999999999999</v>
      </c>
      <c r="I80" s="90">
        <v>8</v>
      </c>
      <c r="J80" s="91"/>
      <c r="K80" s="85">
        <f t="shared" si="56"/>
        <v>0</v>
      </c>
      <c r="L80" s="18">
        <f t="shared" si="58"/>
        <v>0</v>
      </c>
      <c r="M80" s="17">
        <f t="shared" si="61"/>
        <v>0</v>
      </c>
    </row>
    <row r="81" spans="1:13" ht="18.75" x14ac:dyDescent="0.25">
      <c r="A81" s="49">
        <v>55</v>
      </c>
      <c r="B81" s="9" t="s">
        <v>41</v>
      </c>
      <c r="C81" s="156"/>
      <c r="D81" s="9" t="s">
        <v>64</v>
      </c>
      <c r="E81" s="70">
        <v>1.1000000000000001</v>
      </c>
      <c r="F81" s="70">
        <v>0.7</v>
      </c>
      <c r="G81" s="73">
        <v>0.47</v>
      </c>
      <c r="H81" s="71">
        <f t="shared" si="60"/>
        <v>0.36199999999999999</v>
      </c>
      <c r="I81" s="72">
        <v>7.5</v>
      </c>
      <c r="J81" s="14"/>
      <c r="K81" s="85">
        <f t="shared" si="56"/>
        <v>0</v>
      </c>
      <c r="L81" s="18">
        <f t="shared" si="58"/>
        <v>0</v>
      </c>
      <c r="M81" s="17">
        <f t="shared" si="61"/>
        <v>0</v>
      </c>
    </row>
    <row r="82" spans="1:13" ht="18.75" x14ac:dyDescent="0.25">
      <c r="A82" s="87">
        <v>56</v>
      </c>
      <c r="B82" s="74" t="s">
        <v>42</v>
      </c>
      <c r="C82" s="156"/>
      <c r="D82" s="74" t="s">
        <v>64</v>
      </c>
      <c r="E82" s="88">
        <v>1.1000000000000001</v>
      </c>
      <c r="F82" s="88">
        <v>0.7</v>
      </c>
      <c r="G82" s="92">
        <v>0.47</v>
      </c>
      <c r="H82" s="89">
        <f t="shared" si="60"/>
        <v>0.36199999999999999</v>
      </c>
      <c r="I82" s="90">
        <v>7</v>
      </c>
      <c r="J82" s="91"/>
      <c r="K82" s="85">
        <f t="shared" si="56"/>
        <v>0</v>
      </c>
      <c r="L82" s="18">
        <f t="shared" si="58"/>
        <v>0</v>
      </c>
      <c r="M82" s="17">
        <f t="shared" si="61"/>
        <v>0</v>
      </c>
    </row>
    <row r="83" spans="1:13" ht="18.75" x14ac:dyDescent="0.25">
      <c r="A83" s="49">
        <v>57</v>
      </c>
      <c r="B83" s="9" t="s">
        <v>33</v>
      </c>
      <c r="C83" s="156"/>
      <c r="D83" s="9" t="s">
        <v>64</v>
      </c>
      <c r="E83" s="70">
        <v>1.1000000000000001</v>
      </c>
      <c r="F83" s="70">
        <v>0.7</v>
      </c>
      <c r="G83" s="73">
        <v>0.47</v>
      </c>
      <c r="H83" s="71">
        <f t="shared" si="60"/>
        <v>0.36199999999999999</v>
      </c>
      <c r="I83" s="72">
        <v>8</v>
      </c>
      <c r="J83" s="14"/>
      <c r="K83" s="85">
        <f t="shared" si="56"/>
        <v>0</v>
      </c>
      <c r="L83" s="18">
        <f t="shared" si="58"/>
        <v>0</v>
      </c>
      <c r="M83" s="17">
        <f t="shared" si="61"/>
        <v>0</v>
      </c>
    </row>
    <row r="84" spans="1:13" ht="18.75" x14ac:dyDescent="0.25">
      <c r="A84" s="87">
        <v>58</v>
      </c>
      <c r="B84" s="74" t="s">
        <v>40</v>
      </c>
      <c r="C84" s="157"/>
      <c r="D84" s="74" t="s">
        <v>64</v>
      </c>
      <c r="E84" s="88">
        <v>1.1000000000000001</v>
      </c>
      <c r="F84" s="88">
        <v>0.7</v>
      </c>
      <c r="G84" s="92">
        <v>0.47</v>
      </c>
      <c r="H84" s="89">
        <f t="shared" si="60"/>
        <v>0.36199999999999999</v>
      </c>
      <c r="I84" s="90">
        <v>9</v>
      </c>
      <c r="J84" s="91"/>
      <c r="K84" s="85">
        <f t="shared" si="56"/>
        <v>0</v>
      </c>
      <c r="L84" s="18">
        <f t="shared" si="58"/>
        <v>0</v>
      </c>
      <c r="M84" s="17">
        <f t="shared" si="61"/>
        <v>0</v>
      </c>
    </row>
    <row r="85" spans="1:13" ht="23.25" customHeight="1" x14ac:dyDescent="0.25">
      <c r="A85" s="153" t="s">
        <v>87</v>
      </c>
      <c r="B85" s="154"/>
      <c r="C85" s="154"/>
      <c r="D85" s="154"/>
      <c r="E85" s="154"/>
      <c r="F85" s="154"/>
      <c r="G85" s="154"/>
      <c r="H85" s="154"/>
      <c r="I85" s="95" t="s">
        <v>35</v>
      </c>
      <c r="J85" s="77">
        <f>J5+J7+J13+J15+J17+J19+J21+J23+J25+J27+J29+J31+J33+J36+J37+J38+J39+J40+J41+J42+J43+J44+J45+J46+J47+J48+J49+J50+J52+J53++J54+J55+J56+J57+J58+J60+J62+J63+J64+J67</f>
        <v>0</v>
      </c>
      <c r="K85" s="77">
        <f>SUM(K2:K69)</f>
        <v>0</v>
      </c>
      <c r="L85" s="78">
        <f>SUM(L2:L69)</f>
        <v>0</v>
      </c>
      <c r="M85" s="78">
        <f>SUM(M2:M69)</f>
        <v>0</v>
      </c>
    </row>
    <row r="86" spans="1:13" ht="25.5" customHeight="1" x14ac:dyDescent="0.25">
      <c r="A86" s="154"/>
      <c r="B86" s="154"/>
      <c r="C86" s="154"/>
      <c r="D86" s="154"/>
      <c r="E86" s="154"/>
      <c r="F86" s="154"/>
      <c r="G86" s="154"/>
      <c r="H86" s="154"/>
      <c r="I86" s="96" t="s">
        <v>36</v>
      </c>
      <c r="J86" s="93">
        <f>J70+J71+J72+J73+J74+J75+J76+J77+J78+J79+J80+J81+J82+J83+J84</f>
        <v>0</v>
      </c>
      <c r="K86" s="93">
        <f>K70+K71+K72+K73+K74+K75+K76+K77+K78+K79+K80+K81+K82+K83+K84</f>
        <v>0</v>
      </c>
      <c r="L86" s="94">
        <f>SUM(L70:L84)</f>
        <v>0</v>
      </c>
      <c r="M86" s="94">
        <f>SUM(M70:M84)</f>
        <v>0</v>
      </c>
    </row>
    <row r="87" spans="1:13" ht="37.35" customHeight="1" x14ac:dyDescent="0.25">
      <c r="A87" s="149" t="s">
        <v>88</v>
      </c>
      <c r="B87" s="150"/>
      <c r="C87" s="150"/>
      <c r="D87" s="150"/>
      <c r="E87" s="151"/>
      <c r="F87" s="151"/>
      <c r="G87" s="151"/>
      <c r="H87" s="151"/>
      <c r="I87" s="152"/>
      <c r="J87" s="15">
        <f>J85+J86</f>
        <v>0</v>
      </c>
      <c r="K87" s="75">
        <f>K85+K86</f>
        <v>0</v>
      </c>
      <c r="L87" s="76">
        <f>ROUNDUP((L85+L86)*0.1+L85+L86,-1)</f>
        <v>0</v>
      </c>
      <c r="M87" s="76">
        <f>ROUNDUP((M85+M86)*0.25+M85+M86,1)</f>
        <v>0</v>
      </c>
    </row>
    <row r="88" spans="1:13" x14ac:dyDescent="0.25">
      <c r="A88" s="148"/>
      <c r="B88" s="148"/>
      <c r="C88" s="148"/>
      <c r="D88" s="148"/>
      <c r="E88" s="148"/>
      <c r="F88" s="148"/>
      <c r="G88" s="148"/>
      <c r="H88" s="148"/>
      <c r="I88" s="148"/>
      <c r="K88" s="10"/>
    </row>
  </sheetData>
  <autoFilter ref="A1:AA87"/>
  <mergeCells count="135">
    <mergeCell ref="M9:M10"/>
    <mergeCell ref="M11:M12"/>
    <mergeCell ref="M13:M14"/>
    <mergeCell ref="I23:I24"/>
    <mergeCell ref="M23:M24"/>
    <mergeCell ref="M52:M53"/>
    <mergeCell ref="M15:M16"/>
    <mergeCell ref="I13:I14"/>
    <mergeCell ref="J13:J14"/>
    <mergeCell ref="I19:I20"/>
    <mergeCell ref="J15:J16"/>
    <mergeCell ref="J29:J30"/>
    <mergeCell ref="J25:J26"/>
    <mergeCell ref="J19:J20"/>
    <mergeCell ref="J31:J32"/>
    <mergeCell ref="J23:J24"/>
    <mergeCell ref="I21:I22"/>
    <mergeCell ref="J21:J22"/>
    <mergeCell ref="L21:L22"/>
    <mergeCell ref="C70:C84"/>
    <mergeCell ref="M29:M30"/>
    <mergeCell ref="M25:M26"/>
    <mergeCell ref="M19:M20"/>
    <mergeCell ref="L27:L28"/>
    <mergeCell ref="L23:L24"/>
    <mergeCell ref="I15:I16"/>
    <mergeCell ref="M5:M6"/>
    <mergeCell ref="A7:A8"/>
    <mergeCell ref="B7:B8"/>
    <mergeCell ref="I7:I8"/>
    <mergeCell ref="J7:J8"/>
    <mergeCell ref="L7:L8"/>
    <mergeCell ref="M7:M8"/>
    <mergeCell ref="A5:A6"/>
    <mergeCell ref="B5:B6"/>
    <mergeCell ref="I5:I6"/>
    <mergeCell ref="J5:J6"/>
    <mergeCell ref="L5:L6"/>
    <mergeCell ref="A58:A59"/>
    <mergeCell ref="B58:B59"/>
    <mergeCell ref="L58:L59"/>
    <mergeCell ref="L60:L61"/>
    <mergeCell ref="M58:M59"/>
    <mergeCell ref="A88:I88"/>
    <mergeCell ref="M31:M32"/>
    <mergeCell ref="M27:M28"/>
    <mergeCell ref="J27:J28"/>
    <mergeCell ref="J58:J59"/>
    <mergeCell ref="J60:J61"/>
    <mergeCell ref="I58:I59"/>
    <mergeCell ref="I60:I61"/>
    <mergeCell ref="M50:M51"/>
    <mergeCell ref="A50:A51"/>
    <mergeCell ref="B50:B51"/>
    <mergeCell ref="I50:I51"/>
    <mergeCell ref="J50:J51"/>
    <mergeCell ref="L50:L51"/>
    <mergeCell ref="L31:L32"/>
    <mergeCell ref="A29:A30"/>
    <mergeCell ref="B31:B32"/>
    <mergeCell ref="I64:I66"/>
    <mergeCell ref="A67:A69"/>
    <mergeCell ref="B67:B69"/>
    <mergeCell ref="I67:I69"/>
    <mergeCell ref="J67:J69"/>
    <mergeCell ref="A87:I87"/>
    <mergeCell ref="A85:H86"/>
    <mergeCell ref="M60:M61"/>
    <mergeCell ref="A60:A61"/>
    <mergeCell ref="B60:B61"/>
    <mergeCell ref="B64:B66"/>
    <mergeCell ref="A64:A66"/>
    <mergeCell ref="J64:J66"/>
    <mergeCell ref="L64:L66"/>
    <mergeCell ref="A52:A53"/>
    <mergeCell ref="B52:B53"/>
    <mergeCell ref="I52:I53"/>
    <mergeCell ref="L52:L53"/>
    <mergeCell ref="A23:A24"/>
    <mergeCell ref="A25:A26"/>
    <mergeCell ref="A27:A28"/>
    <mergeCell ref="B15:B16"/>
    <mergeCell ref="L15:L16"/>
    <mergeCell ref="L29:L30"/>
    <mergeCell ref="L25:L26"/>
    <mergeCell ref="L19:L20"/>
    <mergeCell ref="B21:B22"/>
    <mergeCell ref="B2:B3"/>
    <mergeCell ref="A2:A3"/>
    <mergeCell ref="J2:J3"/>
    <mergeCell ref="L2:L3"/>
    <mergeCell ref="I25:I26"/>
    <mergeCell ref="I27:I28"/>
    <mergeCell ref="A15:A16"/>
    <mergeCell ref="A19:A20"/>
    <mergeCell ref="I31:I32"/>
    <mergeCell ref="B29:B30"/>
    <mergeCell ref="A9:A10"/>
    <mergeCell ref="A11:A12"/>
    <mergeCell ref="A21:A22"/>
    <mergeCell ref="A13:A14"/>
    <mergeCell ref="B9:B10"/>
    <mergeCell ref="B11:B12"/>
    <mergeCell ref="I9:I10"/>
    <mergeCell ref="I11:I12"/>
    <mergeCell ref="J9:J10"/>
    <mergeCell ref="J11:J12"/>
    <mergeCell ref="L9:L10"/>
    <mergeCell ref="L11:L12"/>
    <mergeCell ref="L13:L14"/>
    <mergeCell ref="B13:B14"/>
    <mergeCell ref="M2:M3"/>
    <mergeCell ref="M21:M22"/>
    <mergeCell ref="L67:L69"/>
    <mergeCell ref="M64:M66"/>
    <mergeCell ref="M67:M69"/>
    <mergeCell ref="M33:M35"/>
    <mergeCell ref="A17:A18"/>
    <mergeCell ref="B17:B18"/>
    <mergeCell ref="I17:I18"/>
    <mergeCell ref="J17:J18"/>
    <mergeCell ref="L17:L18"/>
    <mergeCell ref="M17:M18"/>
    <mergeCell ref="A33:A35"/>
    <mergeCell ref="B33:B35"/>
    <mergeCell ref="I33:I35"/>
    <mergeCell ref="J33:J35"/>
    <mergeCell ref="L33:L35"/>
    <mergeCell ref="A31:A32"/>
    <mergeCell ref="I29:I30"/>
    <mergeCell ref="B19:B20"/>
    <mergeCell ref="B23:B24"/>
    <mergeCell ref="B25:B26"/>
    <mergeCell ref="B27:B28"/>
    <mergeCell ref="I2:I3"/>
  </mergeCells>
  <printOptions horizontalCentered="1"/>
  <pageMargins left="3.937007874015748E-2" right="3.937007874015748E-2" top="3.937007874015748E-2" bottom="3.937007874015748E-2" header="0" footer="0"/>
  <pageSetup paperSize="9" fitToHeight="2" orientation="landscape" horizontalDpi="1200" verticalDpi="1200" r:id="rId1"/>
  <headerFooter scaleWithDoc="0" alignWithMargins="0"/>
  <rowBreaks count="1" manualBreakCount="1">
    <brk id="32" max="11" man="1"/>
  </rowBreaks>
  <ignoredErrors>
    <ignoredError sqref="K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WordMaker</dc:creator>
  <cp:lastModifiedBy>Дубодел</cp:lastModifiedBy>
  <cp:lastPrinted>2019-11-14T06:36:33Z</cp:lastPrinted>
  <dcterms:created xsi:type="dcterms:W3CDTF">2014-05-08T17:34:48Z</dcterms:created>
  <dcterms:modified xsi:type="dcterms:W3CDTF">2020-10-12T09:21:30Z</dcterms:modified>
</cp:coreProperties>
</file>